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KO-CRR-nábytek\Výkazy výměr\"/>
    </mc:Choice>
  </mc:AlternateContent>
  <xr:revisionPtr revIDLastSave="0" documentId="13_ncr:1_{412F04FE-02E9-472F-98B2-B6177A6CE2AE}" xr6:coauthVersionLast="36" xr6:coauthVersionMax="36" xr10:uidLastSave="{00000000-0000-0000-0000-000000000000}"/>
  <bookViews>
    <workbookView xWindow="0" yWindow="0" windowWidth="28800" windowHeight="11028" activeTab="1" xr2:uid="{FAD8D940-EB47-434F-976B-A73CD7997964}"/>
  </bookViews>
  <sheets>
    <sheet name="Rekapitulace stavby" sheetId="1" r:id="rId1"/>
    <sheet name="SO 06.2-f - nábytek" sheetId="2" r:id="rId2"/>
  </sheets>
  <externalReferences>
    <externalReference r:id="rId3"/>
  </externalReferences>
  <definedNames>
    <definedName name="_xlnm._FilterDatabase" localSheetId="1" hidden="1">'SO 06.2-f - nábytek'!$C$80:$K$89</definedName>
    <definedName name="_xlnm.Print_Titles" localSheetId="0">'Rekapitulace stavby'!$52:$52</definedName>
    <definedName name="_xlnm.Print_Titles" localSheetId="1">'SO 06.2-f - nábytek'!$80:$80</definedName>
    <definedName name="_xlnm.Print_Area" localSheetId="0">'Rekapitulace stavby'!$D$4:$AO$36,'Rekapitulace stavby'!$C$42:$AQ$56</definedName>
    <definedName name="_xlnm.Print_Area" localSheetId="1">'SO 06.2-f - nábytek'!$C$4:$J$39,'SO 06.2-f - nábytek'!$C$45:$J$62,'SO 06.2-f - nábytek'!$C$68:$K$89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89" i="2" l="1"/>
  <c r="BI89" i="2"/>
  <c r="BH89" i="2"/>
  <c r="BG89" i="2"/>
  <c r="BF89" i="2"/>
  <c r="BE89" i="2"/>
  <c r="T89" i="2"/>
  <c r="R89" i="2"/>
  <c r="P89" i="2"/>
  <c r="J89" i="2"/>
  <c r="BK88" i="2"/>
  <c r="BI88" i="2"/>
  <c r="BH88" i="2"/>
  <c r="BG88" i="2"/>
  <c r="BF88" i="2"/>
  <c r="BE88" i="2"/>
  <c r="T88" i="2"/>
  <c r="R88" i="2"/>
  <c r="P88" i="2"/>
  <c r="J88" i="2"/>
  <c r="BK87" i="2"/>
  <c r="BI87" i="2"/>
  <c r="BH87" i="2"/>
  <c r="BG87" i="2"/>
  <c r="BF87" i="2"/>
  <c r="T87" i="2"/>
  <c r="R87" i="2"/>
  <c r="P87" i="2"/>
  <c r="J87" i="2"/>
  <c r="BE87" i="2" s="1"/>
  <c r="BK86" i="2"/>
  <c r="BI86" i="2"/>
  <c r="BH86" i="2"/>
  <c r="BG86" i="2"/>
  <c r="BF86" i="2"/>
  <c r="BE86" i="2"/>
  <c r="T86" i="2"/>
  <c r="R86" i="2"/>
  <c r="P86" i="2"/>
  <c r="J86" i="2"/>
  <c r="BK85" i="2"/>
  <c r="BI85" i="2"/>
  <c r="BH85" i="2"/>
  <c r="BG85" i="2"/>
  <c r="BF85" i="2"/>
  <c r="T85" i="2"/>
  <c r="R85" i="2"/>
  <c r="P85" i="2"/>
  <c r="J85" i="2"/>
  <c r="BE85" i="2" s="1"/>
  <c r="BK84" i="2"/>
  <c r="BI84" i="2"/>
  <c r="BH84" i="2"/>
  <c r="BG84" i="2"/>
  <c r="BF84" i="2"/>
  <c r="T84" i="2"/>
  <c r="R84" i="2"/>
  <c r="R83" i="2" s="1"/>
  <c r="R82" i="2" s="1"/>
  <c r="R81" i="2" s="1"/>
  <c r="P84" i="2"/>
  <c r="J84" i="2"/>
  <c r="BE84" i="2" s="1"/>
  <c r="T83" i="2"/>
  <c r="T82" i="2" s="1"/>
  <c r="T81" i="2" s="1"/>
  <c r="P83" i="2"/>
  <c r="P82" i="2" s="1"/>
  <c r="P81" i="2" s="1"/>
  <c r="J77" i="2"/>
  <c r="F75" i="2"/>
  <c r="E73" i="2"/>
  <c r="F54" i="2"/>
  <c r="F52" i="2"/>
  <c r="E50" i="2"/>
  <c r="J37" i="2"/>
  <c r="J36" i="2"/>
  <c r="J35" i="2"/>
  <c r="J24" i="2"/>
  <c r="E24" i="2"/>
  <c r="J55" i="2" s="1"/>
  <c r="J23" i="2"/>
  <c r="J21" i="2"/>
  <c r="E21" i="2"/>
  <c r="J54" i="2" s="1"/>
  <c r="J20" i="2"/>
  <c r="J18" i="2"/>
  <c r="E18" i="2"/>
  <c r="F55" i="2" s="1"/>
  <c r="J17" i="2"/>
  <c r="J15" i="2"/>
  <c r="E15" i="2"/>
  <c r="F77" i="2" s="1"/>
  <c r="J14" i="2"/>
  <c r="J12" i="2"/>
  <c r="J52" i="2" s="1"/>
  <c r="E7" i="2"/>
  <c r="E48" i="2" s="1"/>
  <c r="AZ54" i="1"/>
  <c r="BD55" i="1"/>
  <c r="BC55" i="1"/>
  <c r="BB55" i="1"/>
  <c r="BB54" i="1" s="1"/>
  <c r="BA55" i="1"/>
  <c r="BA54" i="1" s="1"/>
  <c r="AZ55" i="1"/>
  <c r="AY55" i="1"/>
  <c r="AX55" i="1"/>
  <c r="AW55" i="1"/>
  <c r="AV55" i="1"/>
  <c r="AT55" i="1" s="1"/>
  <c r="AU55" i="1"/>
  <c r="AU54" i="1" s="1"/>
  <c r="BC54" i="1"/>
  <c r="BD54" i="1"/>
  <c r="W33" i="1" s="1"/>
  <c r="AS54" i="1"/>
  <c r="AM50" i="1"/>
  <c r="L50" i="1"/>
  <c r="AM49" i="1"/>
  <c r="L49" i="1"/>
  <c r="AM47" i="1"/>
  <c r="L47" i="1"/>
  <c r="L45" i="1"/>
  <c r="L44" i="1"/>
  <c r="F37" i="2" l="1"/>
  <c r="F34" i="2"/>
  <c r="BK83" i="2"/>
  <c r="BK82" i="2" s="1"/>
  <c r="J34" i="2"/>
  <c r="F35" i="2"/>
  <c r="F36" i="2"/>
  <c r="J33" i="2"/>
  <c r="F33" i="2"/>
  <c r="J83" i="2"/>
  <c r="J61" i="2" s="1"/>
  <c r="E71" i="2"/>
  <c r="F78" i="2"/>
  <c r="J78" i="2"/>
  <c r="J75" i="2"/>
  <c r="AY54" i="1"/>
  <c r="W32" i="1"/>
  <c r="W30" i="1"/>
  <c r="AW54" i="1"/>
  <c r="AK30" i="1" s="1"/>
  <c r="W31" i="1"/>
  <c r="AX54" i="1"/>
  <c r="AV54" i="1"/>
  <c r="J82" i="2" l="1"/>
  <c r="J60" i="2" s="1"/>
  <c r="BK81" i="2"/>
  <c r="J81" i="2" s="1"/>
  <c r="AT54" i="1"/>
  <c r="J59" i="2" l="1"/>
  <c r="J30" i="2"/>
  <c r="J39" i="2" l="1"/>
  <c r="AG55" i="1"/>
  <c r="AG54" i="1" l="1"/>
  <c r="AK26" i="1" s="1"/>
  <c r="AN55" i="1"/>
  <c r="AN54" i="1" s="1"/>
  <c r="W29" i="1" l="1"/>
  <c r="AK29" i="1" s="1"/>
  <c r="AK35" i="1" s="1"/>
</calcChain>
</file>

<file path=xl/sharedStrings.xml><?xml version="1.0" encoding="utf-8"?>
<sst xmlns="http://schemas.openxmlformats.org/spreadsheetml/2006/main" count="319" uniqueCount="134">
  <si>
    <t>Export Komplet</t>
  </si>
  <si>
    <t>VZ</t>
  </si>
  <si>
    <t>2.0</t>
  </si>
  <si>
    <t/>
  </si>
  <si>
    <t>False</t>
  </si>
  <si>
    <t>{4f2e62d4-c220-4422-87d6-e7338dea925a}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</si>
  <si>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</si>
  <si>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</si>
  <si>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</si>
  <si>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</si>
  <si>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</si>
  <si>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</si>
  <si>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</si>
  <si>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</si>
  <si>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2020-09B-6-2</t>
  </si>
  <si>
    <t>Stavba:</t>
  </si>
  <si>
    <t>INFRASTRUKTURA ZŠ CHOMUTOV - učebna pří.vědy -ZŠ Kadaňská 2344, Chomutov-učebna 6.2</t>
  </si>
  <si>
    <t>KSO:</t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</si>
  <si>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</si>
  <si>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</si>
  <si>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</si>
  <si>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</si>
  <si>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</si>
  <si>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</si>
  <si>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</si>
  <si>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</si>
  <si>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</si>
  <si>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</si>
  <si>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</si>
  <si>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</si>
  <si>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</si>
  <si>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</si>
  <si>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</si>
  <si>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</si>
  <si>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</si>
  <si>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</si>
  <si>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</si>
  <si>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</si>
  <si>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</si>
  <si>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</si>
  <si>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</si>
  <si>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</si>
  <si>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</si>
  <si>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</si>
  <si>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</si>
  <si>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</si>
  <si>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</si>
  <si>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</si>
  <si>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</si>
  <si>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</si>
  <si>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</si>
  <si>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</si>
  <si>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</si>
  <si>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</si>
  <si>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</si>
  <si>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</si>
  <si>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</si>
  <si>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</si>
  <si>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</si>
  <si>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</si>
  <si>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</si>
  <si>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</si>
  <si>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</si>
  <si>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</si>
  <si>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</si>
  <si>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</si>
  <si>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</si>
  <si>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</si>
  <si>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</si>
  <si>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</si>
  <si>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</si>
  <si>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</si>
  <si>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</si>
  <si>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</si>
  <si>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</si>
  <si>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</si>
  <si>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</si>
  <si>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</si>
  <si>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</si>
  <si>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06.2-f</t>
  </si>
  <si>
    <t>nábytek</t>
  </si>
  <si>
    <t>{45d0b5d2-4e54-4e6e-b3d1-6133ce31916a}</t>
  </si>
  <si>
    <t>KRYCÍ LIST SOUPISU PRACÍ</t>
  </si>
  <si>
    <t>Objekt:</t>
  </si>
  <si>
    <t>SO 06.2-f - nábytek</t>
  </si>
  <si>
    <t>REKAPITULACE ČLENĚNÍ SOUPISU PRACÍ</t>
  </si>
  <si>
    <t>Kód dílu - Popis</t>
  </si>
  <si>
    <t>Cena celkem [CZK]</t>
  </si>
  <si>
    <t>-1</t>
  </si>
  <si>
    <t>AVT - Koncové prvky, nábytek, stínicí technika</t>
  </si>
  <si>
    <t xml:space="preserve">    D4 - Nábytek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</si>
  <si>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</si>
  <si>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</si>
  <si>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</si>
  <si>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</si>
  <si>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</si>
  <si>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</si>
  <si>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</si>
  <si>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</si>
  <si>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</si>
  <si>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</si>
  <si>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</si>
  <si>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</si>
  <si>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</si>
  <si>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AVT</t>
  </si>
  <si>
    <t>Koncové prvky, nábytek, stínicí technika</t>
  </si>
  <si>
    <t>ROZPOCET</t>
  </si>
  <si>
    <t>D4</t>
  </si>
  <si>
    <t>Nábytek</t>
  </si>
  <si>
    <t>K</t>
  </si>
  <si>
    <t>Policový regál</t>
  </si>
  <si>
    <t>Policový regál, vestavěný do niky, rozměr ŠxVxH 1180x2200x300mm, přesné zaměření dodavatelem. Standardní minimální použité materiály: lamino desky, ABS hrana lepena PUR lepidlemm, korpusy lepené v lisu. Možnost výběru barevného provedení alespoň ze čtyř základních typů dekorů/barev. Cena včetně dopravy a instalace.</t>
  </si>
  <si>
    <t>kus</t>
  </si>
  <si>
    <t>vlastní</t>
  </si>
  <si>
    <t>4</t>
  </si>
  <si>
    <t>1041794</t>
  </si>
  <si>
    <t>Pracoviště učebny př</t>
  </si>
  <si>
    <t>Žákovské pracoviště pro 2 žáky 650x1600mm, s nástavbou v.1500mm, celkem 2x skříňka, výška pracovní plochy 860 mm, pracovní deska HPL, panel pro elektrické rozvody. Cena včetně dopravy a instalace.</t>
  </si>
  <si>
    <t>-1140521202</t>
  </si>
  <si>
    <t>3</t>
  </si>
  <si>
    <t>Skříň na chemikálie</t>
  </si>
  <si>
    <t>Skříň na chemikálie, rozměr ŠxVxH 810x1950x520mm, dvoukřídlé dveře, materiál zinkovaný plech, 3 vložené police, podlahová vana, větrací otvory, cylindrický zámkem. Cena včetně dopravy a instalace.</t>
  </si>
  <si>
    <t>-149532826</t>
  </si>
  <si>
    <t>Skříň nízká</t>
  </si>
  <si>
    <t>Skříň nízká. Rozměry ŠxVxH800x800x500 mm, uzamykatelné křídlové dveře, nastavitelná police. Standardní minimální použité materiály: lamino desky, ABS hrana lepena PUR lepidlemm, korpusy lepené v lisu. Možnost výběru barevného provedení alespoň ze čtyř základních typů dekorů/barev. Cena včetně dopravy a instalace.</t>
  </si>
  <si>
    <t>590555970</t>
  </si>
  <si>
    <t>5</t>
  </si>
  <si>
    <t>Stoličky studentské</t>
  </si>
  <si>
    <t>Stoličky, kulatý sedák, buková překližka, kovová podnož na kříži s pístem. Výškově nastavitelné s kluzáky. Cena včetně dopravy a instalace.</t>
  </si>
  <si>
    <t>1094687867</t>
  </si>
  <si>
    <t>6</t>
  </si>
  <si>
    <t>Umyvadlo keramické</t>
  </si>
  <si>
    <t>Dřez keramický, bílé, bez výtokových armatur, nábytková včetně skříňky se dvěma zásuvkami, šířka umyvadla 600mm</t>
  </si>
  <si>
    <t>1446262173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</si>
</sst>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79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0" fillId="0" borderId="14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166" fontId="10" fillId="0" borderId="0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9" fillId="4" borderId="6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20" xfId="0" applyFont="1" applyBorder="1" applyAlignment="1">
      <alignment horizontal="left" vertical="center"/>
    </xf>
    <xf numFmtId="0" fontId="24" fillId="0" borderId="20" xfId="0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20" xfId="0" applyFont="1" applyBorder="1" applyAlignment="1">
      <alignment horizontal="left" vertical="center"/>
    </xf>
    <xf numFmtId="0" fontId="25" fillId="0" borderId="20" xfId="0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28" fillId="0" borderId="0" xfId="0" applyFont="1" applyAlignment="1"/>
    <xf numFmtId="0" fontId="28" fillId="0" borderId="3" xfId="0" applyFont="1" applyBorder="1" applyAlignment="1"/>
    <xf numFmtId="0" fontId="28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4" fontId="24" fillId="0" borderId="0" xfId="0" applyNumberFormat="1" applyFont="1" applyAlignment="1"/>
    <xf numFmtId="0" fontId="28" fillId="0" borderId="14" xfId="0" applyFont="1" applyBorder="1" applyAlignment="1"/>
    <xf numFmtId="0" fontId="28" fillId="0" borderId="0" xfId="0" applyFont="1" applyBorder="1" applyAlignment="1"/>
    <xf numFmtId="166" fontId="28" fillId="0" borderId="0" xfId="0" applyNumberFormat="1" applyFont="1" applyBorder="1" applyAlignment="1"/>
    <xf numFmtId="166" fontId="28" fillId="0" borderId="15" xfId="0" applyNumberFormat="1" applyFont="1" applyBorder="1" applyAlignment="1"/>
    <xf numFmtId="0" fontId="28" fillId="0" borderId="0" xfId="0" applyFont="1" applyAlignment="1">
      <alignment horizontal="center"/>
    </xf>
    <xf numFmtId="4" fontId="28" fillId="0" borderId="0" xfId="0" applyNumberFormat="1" applyFont="1" applyAlignment="1">
      <alignment vertical="center"/>
    </xf>
    <xf numFmtId="0" fontId="25" fillId="0" borderId="0" xfId="0" applyFont="1" applyAlignment="1">
      <alignment horizontal="left"/>
    </xf>
    <xf numFmtId="4" fontId="2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2" xfId="0" applyFont="1" applyBorder="1" applyAlignment="1" applyProtection="1">
      <alignment horizontal="center" vertical="center"/>
      <protection locked="0"/>
    </xf>
    <xf numFmtId="49" fontId="12" fillId="0" borderId="22" xfId="0" applyNumberFormat="1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center" vertical="center" wrapText="1"/>
      <protection locked="0"/>
    </xf>
    <xf numFmtId="167" fontId="12" fillId="0" borderId="22" xfId="0" applyNumberFormat="1" applyFont="1" applyBorder="1" applyAlignment="1" applyProtection="1">
      <alignment vertical="center"/>
      <protection locked="0"/>
    </xf>
    <xf numFmtId="4" fontId="12" fillId="0" borderId="22" xfId="0" applyNumberFormat="1" applyFont="1" applyBorder="1" applyAlignment="1" applyProtection="1">
      <alignment vertical="center"/>
      <protection locked="0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66" fontId="13" fillId="0" borderId="0" xfId="0" applyNumberFormat="1" applyFont="1" applyBorder="1" applyAlignment="1">
      <alignment vertical="center"/>
    </xf>
    <xf numFmtId="166" fontId="13" fillId="0" borderId="15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3" fillId="0" borderId="19" xfId="0" applyFont="1" applyBorder="1" applyAlignment="1">
      <alignment horizontal="left" vertical="center"/>
    </xf>
    <xf numFmtId="0" fontId="13" fillId="0" borderId="20" xfId="0" applyFont="1" applyBorder="1" applyAlignment="1">
      <alignment horizontal="center" vertical="center"/>
    </xf>
    <xf numFmtId="166" fontId="13" fillId="0" borderId="20" xfId="0" applyNumberFormat="1" applyFont="1" applyBorder="1" applyAlignment="1">
      <alignment vertical="center"/>
    </xf>
    <xf numFmtId="166" fontId="13" fillId="0" borderId="21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4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3897AF57-2830-4D08-8A1F-C808E66944E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3600FE2F-6F8D-427A-B600-A5E32FC58F2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6-2%20-%20INFRASTRUKTURA%20Z&#352;%20CHOMUTOV%20-%20u&#269;ebna%20p&#345;&#237;.v&#283;dy%20-Z&#352;%20Kada&#328;sk&#225;%202344,%20Chomutov-u&#269;ebna%206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6.2-a - stavební část"/>
      <sheetName val="SO 06.2-b1 - elektroinsta..."/>
      <sheetName val="SO 06.2-b2 - elektro mate..."/>
      <sheetName val="SO 06.2-d - AV technika +..."/>
      <sheetName val="SO 06.2-e - VZT"/>
      <sheetName val="SO 06.2-f - nábytek"/>
      <sheetName val="SO 06.2-VRN - VRN"/>
      <sheetName val="Pokyny pro vyplnění"/>
    </sheetNames>
    <sheetDataSet>
      <sheetData sheetId="0">
        <row r="6">
          <cell r="K6" t="str">
            <v>INFRASTRUKTURA ZŠ CHOMUTOV - učebna pří.vědy -ZŠ Kadaňská 2344, Chomutov-učebna 6.2</v>
          </cell>
        </row>
        <row r="8">
          <cell r="AN8" t="str">
            <v>2. 3. 2020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>KAP ATELIER s.r.o.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>
        <row r="30">
          <cell r="J30">
            <v>174448</v>
          </cell>
        </row>
        <row r="33">
          <cell r="F33">
            <v>174448</v>
          </cell>
          <cell r="J33">
            <v>36634.080000000002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1">
          <cell r="P81">
            <v>0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D3541-3D52-4C14-A897-DAAEE4185FDC}">
  <sheetPr>
    <pageSetUpPr fitToPage="1"/>
  </sheetPr>
  <dimension ref="A1:CM57"/>
  <sheetViews>
    <sheetView showGridLines="0" topLeftCell="A27" workbookViewId="0">
      <selection activeCell="BE34" sqref="BE34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</cols>
  <sheetData>
    <row r="1" spans="1:74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" customHeight="1">
      <c r="AR2" s="168" t="s">
        <v>6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2" t="s">
        <v>7</v>
      </c>
      <c r="BT2" s="2" t="s">
        <v>8</v>
      </c>
    </row>
    <row r="3" spans="1:74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7</v>
      </c>
      <c r="BT3" s="2" t="s">
        <v>9</v>
      </c>
    </row>
    <row r="4" spans="1:74" ht="24.9" customHeight="1">
      <c r="B4" s="5"/>
      <c r="D4" s="6" t="s">
        <v>10</v>
      </c>
      <c r="AR4" s="5"/>
      <c r="AS4" s="7" t="s">
        <v>11</v>
      </c>
      <c r="BS4" s="2" t="s">
        <v>12</v>
      </c>
    </row>
    <row r="5" spans="1:74" ht="12" customHeight="1">
      <c r="B5" s="5"/>
      <c r="D5" s="8" t="s">
        <v>13</v>
      </c>
      <c r="K5" s="170" t="s">
        <v>14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R5" s="5"/>
      <c r="BS5" s="2" t="s">
        <v>7</v>
      </c>
    </row>
    <row r="6" spans="1:74" ht="36.9" customHeight="1">
      <c r="B6" s="5"/>
      <c r="D6" s="9" t="s">
        <v>15</v>
      </c>
      <c r="K6" s="171" t="s">
        <v>16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R6" s="5"/>
      <c r="BS6" s="2" t="s">
        <v>7</v>
      </c>
    </row>
    <row r="7" spans="1:74" ht="12" customHeight="1">
      <c r="B7" s="5"/>
      <c r="D7" s="10" t="s">
        <v>17</v>
      </c>
      <c r="K7" s="11" t="s">
        <v>3</v>
      </c>
      <c r="AK7" s="10" t="s">
        <v>18</v>
      </c>
      <c r="AN7" s="11" t="s">
        <v>3</v>
      </c>
      <c r="AR7" s="5"/>
      <c r="BS7" s="2" t="s">
        <v>7</v>
      </c>
    </row>
    <row r="8" spans="1:74" ht="12" customHeight="1">
      <c r="B8" s="5"/>
      <c r="D8" s="10" t="s">
        <v>19</v>
      </c>
      <c r="K8" s="11" t="s">
        <v>20</v>
      </c>
      <c r="AK8" s="10" t="s">
        <v>21</v>
      </c>
      <c r="AN8" s="11" t="s">
        <v>22</v>
      </c>
      <c r="AR8" s="5"/>
      <c r="BS8" s="2" t="s">
        <v>7</v>
      </c>
    </row>
    <row r="9" spans="1:74" ht="14.4" customHeight="1">
      <c r="B9" s="5"/>
      <c r="AR9" s="5"/>
      <c r="BS9" s="2" t="s">
        <v>7</v>
      </c>
    </row>
    <row r="10" spans="1:74" ht="12" customHeight="1">
      <c r="B10" s="5"/>
      <c r="D10" s="10" t="s">
        <v>23</v>
      </c>
      <c r="AK10" s="10" t="s">
        <v>24</v>
      </c>
      <c r="AN10" s="11" t="s">
        <v>25</v>
      </c>
      <c r="AR10" s="5"/>
      <c r="BS10" s="2" t="s">
        <v>7</v>
      </c>
    </row>
    <row r="11" spans="1:74" ht="18.45" customHeight="1">
      <c r="B11" s="5"/>
      <c r="E11" s="11" t="s">
        <v>26</v>
      </c>
      <c r="AK11" s="10" t="s">
        <v>27</v>
      </c>
      <c r="AN11" s="11" t="s">
        <v>3</v>
      </c>
      <c r="AR11" s="5"/>
      <c r="BS11" s="2" t="s">
        <v>7</v>
      </c>
    </row>
    <row r="12" spans="1:74" ht="6.9" customHeight="1">
      <c r="B12" s="5"/>
      <c r="AR12" s="5"/>
      <c r="BS12" s="2" t="s">
        <v>7</v>
      </c>
    </row>
    <row r="13" spans="1:74" ht="12" customHeight="1">
      <c r="B13" s="5"/>
      <c r="D13" s="10" t="s">
        <v>28</v>
      </c>
      <c r="AK13" s="10" t="s">
        <v>24</v>
      </c>
      <c r="AN13" s="11" t="s">
        <v>3</v>
      </c>
      <c r="AR13" s="5"/>
      <c r="BS13" s="2" t="s">
        <v>7</v>
      </c>
    </row>
    <row r="14" spans="1:74" ht="13.2">
      <c r="B14" s="5"/>
      <c r="E14" s="11" t="s">
        <v>20</v>
      </c>
      <c r="AK14" s="10" t="s">
        <v>27</v>
      </c>
      <c r="AN14" s="11" t="s">
        <v>3</v>
      </c>
      <c r="AR14" s="5"/>
      <c r="BS14" s="2" t="s">
        <v>7</v>
      </c>
    </row>
    <row r="15" spans="1:74" ht="6.9" customHeight="1">
      <c r="B15" s="5"/>
      <c r="AR15" s="5"/>
      <c r="BS15" s="2" t="s">
        <v>4</v>
      </c>
    </row>
    <row r="16" spans="1:74" ht="12" customHeight="1">
      <c r="B16" s="5"/>
      <c r="D16" s="10" t="s">
        <v>29</v>
      </c>
      <c r="AK16" s="10" t="s">
        <v>24</v>
      </c>
      <c r="AN16" s="11" t="s">
        <v>3</v>
      </c>
      <c r="AR16" s="5"/>
      <c r="BS16" s="2" t="s">
        <v>4</v>
      </c>
    </row>
    <row r="17" spans="1:71" ht="18.45" customHeight="1">
      <c r="B17" s="5"/>
      <c r="E17" s="11" t="s">
        <v>30</v>
      </c>
      <c r="AK17" s="10" t="s">
        <v>27</v>
      </c>
      <c r="AN17" s="11" t="s">
        <v>3</v>
      </c>
      <c r="AR17" s="5"/>
      <c r="BS17" s="2" t="s">
        <v>31</v>
      </c>
    </row>
    <row r="18" spans="1:71" ht="6.9" customHeight="1">
      <c r="B18" s="5"/>
      <c r="AR18" s="5"/>
      <c r="BS18" s="2" t="s">
        <v>7</v>
      </c>
    </row>
    <row r="19" spans="1:71" ht="12" customHeight="1">
      <c r="B19" s="5"/>
      <c r="D19" s="10" t="s">
        <v>32</v>
      </c>
      <c r="AK19" s="10" t="s">
        <v>24</v>
      </c>
      <c r="AN19" s="11" t="s">
        <v>33</v>
      </c>
      <c r="AR19" s="5"/>
      <c r="BS19" s="2" t="s">
        <v>7</v>
      </c>
    </row>
    <row r="20" spans="1:71" ht="18.45" customHeight="1">
      <c r="B20" s="5"/>
      <c r="E20" s="11" t="s">
        <v>34</v>
      </c>
      <c r="AK20" s="10" t="s">
        <v>27</v>
      </c>
      <c r="AN20" s="11" t="s">
        <v>3</v>
      </c>
      <c r="AR20" s="5"/>
      <c r="BS20" s="2" t="s">
        <v>4</v>
      </c>
    </row>
    <row r="21" spans="1:71" ht="6.9" customHeight="1">
      <c r="B21" s="5"/>
      <c r="AR21" s="5"/>
    </row>
    <row r="22" spans="1:71" ht="12" customHeight="1">
      <c r="B22" s="5"/>
      <c r="D22" s="10" t="s">
        <v>35</v>
      </c>
      <c r="AR22" s="5"/>
    </row>
    <row r="23" spans="1:71" ht="47.25" customHeight="1">
      <c r="B23" s="5"/>
      <c r="E23" s="172" t="s">
        <v>36</v>
      </c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R23" s="5"/>
    </row>
    <row r="24" spans="1:71" ht="6.9" customHeight="1">
      <c r="B24" s="5"/>
      <c r="AR24" s="5"/>
    </row>
    <row r="25" spans="1:71" ht="6.9" customHeight="1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1:71" s="17" customFormat="1" ht="25.95" customHeight="1">
      <c r="A26" s="13"/>
      <c r="B26" s="14"/>
      <c r="C26" s="13"/>
      <c r="D26" s="15" t="s">
        <v>37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73">
        <f>ROUND(AG54,2)</f>
        <v>0</v>
      </c>
      <c r="AL26" s="174"/>
      <c r="AM26" s="174"/>
      <c r="AN26" s="174"/>
      <c r="AO26" s="174"/>
      <c r="AP26" s="13"/>
      <c r="AQ26" s="13"/>
      <c r="AR26" s="14"/>
      <c r="BE26" s="13"/>
    </row>
    <row r="27" spans="1:71" s="17" customFormat="1" ht="6.9" customHeight="1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13"/>
    </row>
    <row r="28" spans="1:71" s="17" customFormat="1" ht="13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75" t="s">
        <v>38</v>
      </c>
      <c r="M28" s="175"/>
      <c r="N28" s="175"/>
      <c r="O28" s="175"/>
      <c r="P28" s="175"/>
      <c r="Q28" s="13"/>
      <c r="R28" s="13"/>
      <c r="S28" s="13"/>
      <c r="T28" s="13"/>
      <c r="U28" s="13"/>
      <c r="V28" s="13"/>
      <c r="W28" s="175" t="s">
        <v>39</v>
      </c>
      <c r="X28" s="175"/>
      <c r="Y28" s="175"/>
      <c r="Z28" s="175"/>
      <c r="AA28" s="175"/>
      <c r="AB28" s="175"/>
      <c r="AC28" s="175"/>
      <c r="AD28" s="175"/>
      <c r="AE28" s="175"/>
      <c r="AF28" s="13"/>
      <c r="AG28" s="13"/>
      <c r="AH28" s="13"/>
      <c r="AI28" s="13"/>
      <c r="AJ28" s="13"/>
      <c r="AK28" s="175" t="s">
        <v>40</v>
      </c>
      <c r="AL28" s="175"/>
      <c r="AM28" s="175"/>
      <c r="AN28" s="175"/>
      <c r="AO28" s="175"/>
      <c r="AP28" s="13"/>
      <c r="AQ28" s="13"/>
      <c r="AR28" s="14"/>
      <c r="BE28" s="13"/>
    </row>
    <row r="29" spans="1:71" s="18" customFormat="1" ht="14.4" customHeight="1">
      <c r="B29" s="19"/>
      <c r="D29" s="10" t="s">
        <v>41</v>
      </c>
      <c r="F29" s="10" t="s">
        <v>42</v>
      </c>
      <c r="L29" s="159">
        <v>0.21</v>
      </c>
      <c r="M29" s="160"/>
      <c r="N29" s="160"/>
      <c r="O29" s="160"/>
      <c r="P29" s="160"/>
      <c r="W29" s="161">
        <f>AK26</f>
        <v>0</v>
      </c>
      <c r="X29" s="160"/>
      <c r="Y29" s="160"/>
      <c r="Z29" s="160"/>
      <c r="AA29" s="160"/>
      <c r="AB29" s="160"/>
      <c r="AC29" s="160"/>
      <c r="AD29" s="160"/>
      <c r="AE29" s="160"/>
      <c r="AK29" s="161">
        <f>W29*0.21</f>
        <v>0</v>
      </c>
      <c r="AL29" s="160"/>
      <c r="AM29" s="160"/>
      <c r="AN29" s="160"/>
      <c r="AO29" s="160"/>
      <c r="AR29" s="19"/>
    </row>
    <row r="30" spans="1:71" s="18" customFormat="1" ht="14.4" customHeight="1">
      <c r="B30" s="19"/>
      <c r="F30" s="10" t="s">
        <v>43</v>
      </c>
      <c r="L30" s="159">
        <v>0.15</v>
      </c>
      <c r="M30" s="160"/>
      <c r="N30" s="160"/>
      <c r="O30" s="160"/>
      <c r="P30" s="160"/>
      <c r="W30" s="161">
        <f>ROUND(BA54, 2)</f>
        <v>0</v>
      </c>
      <c r="X30" s="160"/>
      <c r="Y30" s="160"/>
      <c r="Z30" s="160"/>
      <c r="AA30" s="160"/>
      <c r="AB30" s="160"/>
      <c r="AC30" s="160"/>
      <c r="AD30" s="160"/>
      <c r="AE30" s="160"/>
      <c r="AK30" s="161">
        <f>ROUND(AW54, 2)</f>
        <v>0</v>
      </c>
      <c r="AL30" s="160"/>
      <c r="AM30" s="160"/>
      <c r="AN30" s="160"/>
      <c r="AO30" s="160"/>
      <c r="AR30" s="19"/>
    </row>
    <row r="31" spans="1:71" s="18" customFormat="1" ht="14.4" hidden="1" customHeight="1">
      <c r="B31" s="19"/>
      <c r="F31" s="10" t="s">
        <v>44</v>
      </c>
      <c r="L31" s="159">
        <v>0.21</v>
      </c>
      <c r="M31" s="160"/>
      <c r="N31" s="160"/>
      <c r="O31" s="160"/>
      <c r="P31" s="160"/>
      <c r="W31" s="161">
        <f>ROUND(BB54, 2)</f>
        <v>0</v>
      </c>
      <c r="X31" s="160"/>
      <c r="Y31" s="160"/>
      <c r="Z31" s="160"/>
      <c r="AA31" s="160"/>
      <c r="AB31" s="160"/>
      <c r="AC31" s="160"/>
      <c r="AD31" s="160"/>
      <c r="AE31" s="160"/>
      <c r="AK31" s="161">
        <v>0</v>
      </c>
      <c r="AL31" s="160"/>
      <c r="AM31" s="160"/>
      <c r="AN31" s="160"/>
      <c r="AO31" s="160"/>
      <c r="AR31" s="19"/>
    </row>
    <row r="32" spans="1:71" s="18" customFormat="1" ht="14.4" hidden="1" customHeight="1">
      <c r="B32" s="19"/>
      <c r="F32" s="10" t="s">
        <v>45</v>
      </c>
      <c r="L32" s="159">
        <v>0.15</v>
      </c>
      <c r="M32" s="160"/>
      <c r="N32" s="160"/>
      <c r="O32" s="160"/>
      <c r="P32" s="160"/>
      <c r="W32" s="161">
        <f>ROUND(BC54, 2)</f>
        <v>0</v>
      </c>
      <c r="X32" s="160"/>
      <c r="Y32" s="160"/>
      <c r="Z32" s="160"/>
      <c r="AA32" s="160"/>
      <c r="AB32" s="160"/>
      <c r="AC32" s="160"/>
      <c r="AD32" s="160"/>
      <c r="AE32" s="160"/>
      <c r="AK32" s="161">
        <v>0</v>
      </c>
      <c r="AL32" s="160"/>
      <c r="AM32" s="160"/>
      <c r="AN32" s="160"/>
      <c r="AO32" s="160"/>
      <c r="AR32" s="19"/>
    </row>
    <row r="33" spans="1:57" s="18" customFormat="1" ht="14.4" hidden="1" customHeight="1">
      <c r="B33" s="19"/>
      <c r="F33" s="10" t="s">
        <v>46</v>
      </c>
      <c r="L33" s="159">
        <v>0</v>
      </c>
      <c r="M33" s="160"/>
      <c r="N33" s="160"/>
      <c r="O33" s="160"/>
      <c r="P33" s="160"/>
      <c r="W33" s="161">
        <f>ROUND(BD54, 2)</f>
        <v>0</v>
      </c>
      <c r="X33" s="160"/>
      <c r="Y33" s="160"/>
      <c r="Z33" s="160"/>
      <c r="AA33" s="160"/>
      <c r="AB33" s="160"/>
      <c r="AC33" s="160"/>
      <c r="AD33" s="160"/>
      <c r="AE33" s="160"/>
      <c r="AK33" s="161">
        <v>0</v>
      </c>
      <c r="AL33" s="160"/>
      <c r="AM33" s="160"/>
      <c r="AN33" s="160"/>
      <c r="AO33" s="160"/>
      <c r="AR33" s="19"/>
    </row>
    <row r="34" spans="1:57" s="17" customFormat="1" ht="6.9" customHeight="1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13"/>
    </row>
    <row r="35" spans="1:57" s="17" customFormat="1" ht="25.95" customHeight="1">
      <c r="A35" s="13"/>
      <c r="B35" s="14"/>
      <c r="C35" s="20"/>
      <c r="D35" s="21" t="s">
        <v>47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 t="s">
        <v>48</v>
      </c>
      <c r="U35" s="22"/>
      <c r="V35" s="22"/>
      <c r="W35" s="22"/>
      <c r="X35" s="162" t="s">
        <v>49</v>
      </c>
      <c r="Y35" s="163"/>
      <c r="Z35" s="163"/>
      <c r="AA35" s="163"/>
      <c r="AB35" s="163"/>
      <c r="AC35" s="22"/>
      <c r="AD35" s="22"/>
      <c r="AE35" s="22"/>
      <c r="AF35" s="22"/>
      <c r="AG35" s="22"/>
      <c r="AH35" s="22"/>
      <c r="AI35" s="22"/>
      <c r="AJ35" s="22"/>
      <c r="AK35" s="164">
        <f>SUM(AK26:AK33)</f>
        <v>0</v>
      </c>
      <c r="AL35" s="163"/>
      <c r="AM35" s="163"/>
      <c r="AN35" s="163"/>
      <c r="AO35" s="165"/>
      <c r="AP35" s="20"/>
      <c r="AQ35" s="20"/>
      <c r="AR35" s="14"/>
      <c r="BE35" s="13"/>
    </row>
    <row r="36" spans="1:57" s="17" customFormat="1" ht="6.9" customHeight="1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s="17" customFormat="1" ht="6.9" customHeight="1">
      <c r="A37" s="13"/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14"/>
      <c r="BE37" s="13"/>
    </row>
    <row r="41" spans="1:57" s="17" customFormat="1" ht="6.9" customHeight="1">
      <c r="A41" s="13"/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14"/>
      <c r="BE41" s="13"/>
    </row>
    <row r="42" spans="1:57" s="17" customFormat="1" ht="24.9" customHeight="1">
      <c r="A42" s="13"/>
      <c r="B42" s="14"/>
      <c r="C42" s="6" t="s">
        <v>50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4"/>
      <c r="BE42" s="13"/>
    </row>
    <row r="43" spans="1:57" s="17" customFormat="1" ht="6.9" customHeight="1">
      <c r="A43" s="13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4"/>
      <c r="BE43" s="13"/>
    </row>
    <row r="44" spans="1:57" s="28" customFormat="1" ht="12" customHeight="1">
      <c r="B44" s="29"/>
      <c r="C44" s="10" t="s">
        <v>13</v>
      </c>
      <c r="L44" s="28" t="str">
        <f>K5</f>
        <v>2020-09B-6-2</v>
      </c>
      <c r="AR44" s="29"/>
    </row>
    <row r="45" spans="1:57" s="30" customFormat="1" ht="36.9" customHeight="1">
      <c r="B45" s="31"/>
      <c r="C45" s="32" t="s">
        <v>15</v>
      </c>
      <c r="L45" s="166" t="str">
        <f>K6</f>
        <v>INFRASTRUKTURA ZŠ CHOMUTOV - učebna pří.vědy -ZŠ Kadaňská 2344, Chomutov-učebna 6.2</v>
      </c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R45" s="31"/>
    </row>
    <row r="46" spans="1:57" s="17" customFormat="1" ht="6.9" customHeight="1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4"/>
      <c r="BE46" s="13"/>
    </row>
    <row r="47" spans="1:57" s="17" customFormat="1" ht="12" customHeight="1">
      <c r="A47" s="13"/>
      <c r="B47" s="14"/>
      <c r="C47" s="10" t="s">
        <v>19</v>
      </c>
      <c r="D47" s="13"/>
      <c r="E47" s="13"/>
      <c r="F47" s="13"/>
      <c r="G47" s="13"/>
      <c r="H47" s="13"/>
      <c r="I47" s="13"/>
      <c r="J47" s="13"/>
      <c r="K47" s="13"/>
      <c r="L47" s="33" t="str">
        <f>IF(K8="","",K8)</f>
        <v xml:space="preserve"> </v>
      </c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0" t="s">
        <v>21</v>
      </c>
      <c r="AJ47" s="13"/>
      <c r="AK47" s="13"/>
      <c r="AL47" s="13"/>
      <c r="AM47" s="148" t="str">
        <f>IF(AN8= "","",AN8)</f>
        <v>2. 3. 2020</v>
      </c>
      <c r="AN47" s="148"/>
      <c r="AO47" s="13"/>
      <c r="AP47" s="13"/>
      <c r="AQ47" s="13"/>
      <c r="AR47" s="14"/>
      <c r="BE47" s="13"/>
    </row>
    <row r="48" spans="1:57" s="17" customFormat="1" ht="6.9" customHeight="1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4"/>
      <c r="BE48" s="13"/>
    </row>
    <row r="49" spans="1:91" s="17" customFormat="1" ht="15.15" customHeight="1">
      <c r="A49" s="13"/>
      <c r="B49" s="14"/>
      <c r="C49" s="10" t="s">
        <v>23</v>
      </c>
      <c r="D49" s="13"/>
      <c r="E49" s="13"/>
      <c r="F49" s="13"/>
      <c r="G49" s="13"/>
      <c r="H49" s="13"/>
      <c r="I49" s="13"/>
      <c r="J49" s="13"/>
      <c r="K49" s="13"/>
      <c r="L49" s="28" t="str">
        <f>IF(E11= "","",E11)</f>
        <v>Statutární město Chomutov</v>
      </c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0" t="s">
        <v>29</v>
      </c>
      <c r="AJ49" s="13"/>
      <c r="AK49" s="13"/>
      <c r="AL49" s="13"/>
      <c r="AM49" s="149" t="str">
        <f>IF(E17="","",E17)</f>
        <v>KAP ATELIER s.r.o.</v>
      </c>
      <c r="AN49" s="150"/>
      <c r="AO49" s="150"/>
      <c r="AP49" s="150"/>
      <c r="AQ49" s="13"/>
      <c r="AR49" s="14"/>
      <c r="AS49" s="151" t="s">
        <v>51</v>
      </c>
      <c r="AT49" s="152"/>
      <c r="AU49" s="34"/>
      <c r="AV49" s="34"/>
      <c r="AW49" s="34"/>
      <c r="AX49" s="34"/>
      <c r="AY49" s="34"/>
      <c r="AZ49" s="34"/>
      <c r="BA49" s="34"/>
      <c r="BB49" s="34"/>
      <c r="BC49" s="34"/>
      <c r="BD49" s="35"/>
      <c r="BE49" s="13"/>
    </row>
    <row r="50" spans="1:91" s="17" customFormat="1" ht="15.15" customHeight="1">
      <c r="A50" s="13"/>
      <c r="B50" s="14"/>
      <c r="C50" s="10" t="s">
        <v>28</v>
      </c>
      <c r="D50" s="13"/>
      <c r="E50" s="13"/>
      <c r="F50" s="13"/>
      <c r="G50" s="13"/>
      <c r="H50" s="13"/>
      <c r="I50" s="13"/>
      <c r="J50" s="13"/>
      <c r="K50" s="13"/>
      <c r="L50" s="28" t="str">
        <f>IF(E14="","",E14)</f>
        <v xml:space="preserve"> </v>
      </c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0" t="s">
        <v>32</v>
      </c>
      <c r="AJ50" s="13"/>
      <c r="AK50" s="13"/>
      <c r="AL50" s="13"/>
      <c r="AM50" s="149" t="str">
        <f>IF(E20="","",E20)</f>
        <v>ing. Kateřina Tumpachová</v>
      </c>
      <c r="AN50" s="150"/>
      <c r="AO50" s="150"/>
      <c r="AP50" s="150"/>
      <c r="AQ50" s="13"/>
      <c r="AR50" s="14"/>
      <c r="AS50" s="153"/>
      <c r="AT50" s="154"/>
      <c r="AU50" s="36"/>
      <c r="AV50" s="36"/>
      <c r="AW50" s="36"/>
      <c r="AX50" s="36"/>
      <c r="AY50" s="36"/>
      <c r="AZ50" s="36"/>
      <c r="BA50" s="36"/>
      <c r="BB50" s="36"/>
      <c r="BC50" s="36"/>
      <c r="BD50" s="37"/>
      <c r="BE50" s="13"/>
    </row>
    <row r="51" spans="1:91" s="17" customFormat="1" ht="10.95" customHeight="1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4"/>
      <c r="AS51" s="153"/>
      <c r="AT51" s="154"/>
      <c r="AU51" s="36"/>
      <c r="AV51" s="36"/>
      <c r="AW51" s="36"/>
      <c r="AX51" s="36"/>
      <c r="AY51" s="36"/>
      <c r="AZ51" s="36"/>
      <c r="BA51" s="36"/>
      <c r="BB51" s="36"/>
      <c r="BC51" s="36"/>
      <c r="BD51" s="37"/>
      <c r="BE51" s="13"/>
    </row>
    <row r="52" spans="1:91" s="17" customFormat="1" ht="29.25" customHeight="1">
      <c r="A52" s="13"/>
      <c r="B52" s="14"/>
      <c r="C52" s="155" t="s">
        <v>52</v>
      </c>
      <c r="D52" s="156"/>
      <c r="E52" s="156"/>
      <c r="F52" s="156"/>
      <c r="G52" s="156"/>
      <c r="H52" s="38"/>
      <c r="I52" s="157" t="s">
        <v>53</v>
      </c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156"/>
      <c r="AF52" s="156"/>
      <c r="AG52" s="158" t="s">
        <v>54</v>
      </c>
      <c r="AH52" s="156"/>
      <c r="AI52" s="156"/>
      <c r="AJ52" s="156"/>
      <c r="AK52" s="156"/>
      <c r="AL52" s="156"/>
      <c r="AM52" s="156"/>
      <c r="AN52" s="157" t="s">
        <v>55</v>
      </c>
      <c r="AO52" s="156"/>
      <c r="AP52" s="156"/>
      <c r="AQ52" s="39" t="s">
        <v>56</v>
      </c>
      <c r="AR52" s="14"/>
      <c r="AS52" s="40" t="s">
        <v>57</v>
      </c>
      <c r="AT52" s="41" t="s">
        <v>58</v>
      </c>
      <c r="AU52" s="41" t="s">
        <v>59</v>
      </c>
      <c r="AV52" s="41" t="s">
        <v>60</v>
      </c>
      <c r="AW52" s="41" t="s">
        <v>61</v>
      </c>
      <c r="AX52" s="41" t="s">
        <v>62</v>
      </c>
      <c r="AY52" s="41" t="s">
        <v>63</v>
      </c>
      <c r="AZ52" s="41" t="s">
        <v>64</v>
      </c>
      <c r="BA52" s="41" t="s">
        <v>65</v>
      </c>
      <c r="BB52" s="41" t="s">
        <v>66</v>
      </c>
      <c r="BC52" s="41" t="s">
        <v>67</v>
      </c>
      <c r="BD52" s="42" t="s">
        <v>68</v>
      </c>
      <c r="BE52" s="13"/>
    </row>
    <row r="53" spans="1:91" s="17" customFormat="1" ht="10.95" customHeight="1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4"/>
      <c r="AS53" s="4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  <c r="BE53" s="13"/>
    </row>
    <row r="54" spans="1:91" s="46" customFormat="1" ht="32.4" customHeight="1">
      <c r="B54" s="47"/>
      <c r="C54" s="48" t="s">
        <v>69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146">
        <f>AG55</f>
        <v>0</v>
      </c>
      <c r="AH54" s="146"/>
      <c r="AI54" s="146"/>
      <c r="AJ54" s="146"/>
      <c r="AK54" s="146"/>
      <c r="AL54" s="146"/>
      <c r="AM54" s="146"/>
      <c r="AN54" s="147">
        <f>AN55</f>
        <v>0</v>
      </c>
      <c r="AO54" s="147"/>
      <c r="AP54" s="147"/>
      <c r="AQ54" s="50" t="s">
        <v>3</v>
      </c>
      <c r="AR54" s="47"/>
      <c r="AS54" s="51">
        <f>ROUND(SUM(AS55:AS55),2)</f>
        <v>0</v>
      </c>
      <c r="AT54" s="52">
        <f t="shared" ref="AT54:AT55" si="0">ROUND(SUM(AV54:AW54),2)</f>
        <v>36634.080000000002</v>
      </c>
      <c r="AU54" s="53">
        <f>ROUND(SUM(AU55:AU55),5)</f>
        <v>0</v>
      </c>
      <c r="AV54" s="52">
        <f>ROUND(AZ54*L29,2)</f>
        <v>36634.080000000002</v>
      </c>
      <c r="AW54" s="52">
        <f>ROUND(BA54*L30,2)</f>
        <v>0</v>
      </c>
      <c r="AX54" s="52">
        <f>ROUND(BB54*L29,2)</f>
        <v>0</v>
      </c>
      <c r="AY54" s="52">
        <f>ROUND(BC54*L30,2)</f>
        <v>0</v>
      </c>
      <c r="AZ54" s="52">
        <f>ROUND(SUM(AZ55:AZ55),2)</f>
        <v>174448</v>
      </c>
      <c r="BA54" s="52">
        <f>ROUND(SUM(BA55:BA55),2)</f>
        <v>0</v>
      </c>
      <c r="BB54" s="52">
        <f>ROUND(SUM(BB55:BB55),2)</f>
        <v>0</v>
      </c>
      <c r="BC54" s="52">
        <f>ROUND(SUM(BC55:BC55),2)</f>
        <v>0</v>
      </c>
      <c r="BD54" s="54">
        <f>ROUND(SUM(BD55:BD55),2)</f>
        <v>0</v>
      </c>
      <c r="BS54" s="55" t="s">
        <v>70</v>
      </c>
      <c r="BT54" s="55" t="s">
        <v>71</v>
      </c>
      <c r="BU54" s="56" t="s">
        <v>72</v>
      </c>
      <c r="BV54" s="55" t="s">
        <v>73</v>
      </c>
      <c r="BW54" s="55" t="s">
        <v>5</v>
      </c>
      <c r="BX54" s="55" t="s">
        <v>74</v>
      </c>
      <c r="CL54" s="55" t="s">
        <v>3</v>
      </c>
    </row>
    <row r="55" spans="1:91" s="66" customFormat="1" ht="24.75" customHeight="1">
      <c r="A55" s="57" t="s">
        <v>75</v>
      </c>
      <c r="B55" s="58"/>
      <c r="C55" s="59"/>
      <c r="D55" s="143" t="s">
        <v>79</v>
      </c>
      <c r="E55" s="143"/>
      <c r="F55" s="143"/>
      <c r="G55" s="143"/>
      <c r="H55" s="143"/>
      <c r="I55" s="60"/>
      <c r="J55" s="143" t="s">
        <v>80</v>
      </c>
      <c r="K55" s="143"/>
      <c r="L55" s="143"/>
      <c r="M55" s="143"/>
      <c r="N55" s="143"/>
      <c r="O55" s="143"/>
      <c r="P55" s="143"/>
      <c r="Q55" s="143"/>
      <c r="R55" s="143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3"/>
      <c r="AD55" s="143"/>
      <c r="AE55" s="143"/>
      <c r="AF55" s="143"/>
      <c r="AG55" s="144">
        <f>'SO 06.2-f - nábytek'!J30</f>
        <v>0</v>
      </c>
      <c r="AH55" s="145"/>
      <c r="AI55" s="145"/>
      <c r="AJ55" s="145"/>
      <c r="AK55" s="145"/>
      <c r="AL55" s="145"/>
      <c r="AM55" s="145"/>
      <c r="AN55" s="144">
        <f>AG55*1.21</f>
        <v>0</v>
      </c>
      <c r="AO55" s="145"/>
      <c r="AP55" s="145"/>
      <c r="AQ55" s="61" t="s">
        <v>76</v>
      </c>
      <c r="AR55" s="58"/>
      <c r="AS55" s="62">
        <v>0</v>
      </c>
      <c r="AT55" s="63">
        <f t="shared" si="0"/>
        <v>36634.080000000002</v>
      </c>
      <c r="AU55" s="64">
        <f>'[1]SO 06.2-f - nábytek'!P81</f>
        <v>0</v>
      </c>
      <c r="AV55" s="63">
        <f>'[1]SO 06.2-f - nábytek'!J33</f>
        <v>36634.080000000002</v>
      </c>
      <c r="AW55" s="63">
        <f>'[1]SO 06.2-f - nábytek'!J34</f>
        <v>0</v>
      </c>
      <c r="AX55" s="63">
        <f>'[1]SO 06.2-f - nábytek'!J35</f>
        <v>0</v>
      </c>
      <c r="AY55" s="63">
        <f>'[1]SO 06.2-f - nábytek'!J36</f>
        <v>0</v>
      </c>
      <c r="AZ55" s="63">
        <f>'[1]SO 06.2-f - nábytek'!F33</f>
        <v>174448</v>
      </c>
      <c r="BA55" s="63">
        <f>'[1]SO 06.2-f - nábytek'!F34</f>
        <v>0</v>
      </c>
      <c r="BB55" s="63">
        <f>'[1]SO 06.2-f - nábytek'!F35</f>
        <v>0</v>
      </c>
      <c r="BC55" s="63">
        <f>'[1]SO 06.2-f - nábytek'!F36</f>
        <v>0</v>
      </c>
      <c r="BD55" s="65">
        <f>'[1]SO 06.2-f - nábytek'!F37</f>
        <v>0</v>
      </c>
      <c r="BT55" s="67" t="s">
        <v>77</v>
      </c>
      <c r="BV55" s="67" t="s">
        <v>73</v>
      </c>
      <c r="BW55" s="67" t="s">
        <v>81</v>
      </c>
      <c r="BX55" s="67" t="s">
        <v>5</v>
      </c>
      <c r="CL55" s="67" t="s">
        <v>3</v>
      </c>
      <c r="CM55" s="67" t="s">
        <v>78</v>
      </c>
    </row>
    <row r="56" spans="1:91" s="17" customFormat="1" ht="30" customHeight="1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4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</row>
    <row r="57" spans="1:91" s="17" customFormat="1" ht="6.9" customHeight="1">
      <c r="A57" s="13"/>
      <c r="B57" s="24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14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</row>
  </sheetData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6.2-f - nábytek'!C2" display="/" xr:uid="{9285DD39-5313-4427-8786-68439F9D88AC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C6DBF-2F98-439C-9067-DE426DEE4E01}">
  <sheetPr>
    <pageSetUpPr fitToPage="1"/>
  </sheetPr>
  <dimension ref="A1:BM90"/>
  <sheetViews>
    <sheetView showGridLines="0" tabSelected="1" topLeftCell="A69" workbookViewId="0">
      <selection activeCell="W81" sqref="W81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1.42578125" customWidth="1"/>
    <col min="9" max="11" width="20.140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1" spans="1:46">
      <c r="A1" s="68"/>
    </row>
    <row r="2" spans="1:46" ht="36.9" customHeight="1">
      <c r="L2" s="168" t="s">
        <v>6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2" t="s">
        <v>81</v>
      </c>
    </row>
    <row r="3" spans="1:4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78</v>
      </c>
    </row>
    <row r="4" spans="1:46" ht="24.9" customHeight="1">
      <c r="B4" s="5"/>
      <c r="D4" s="6" t="s">
        <v>82</v>
      </c>
      <c r="L4" s="5"/>
      <c r="M4" s="69" t="s">
        <v>11</v>
      </c>
      <c r="AT4" s="2" t="s">
        <v>4</v>
      </c>
    </row>
    <row r="5" spans="1:46" ht="6.9" customHeight="1">
      <c r="B5" s="5"/>
      <c r="L5" s="5"/>
    </row>
    <row r="6" spans="1:46" ht="12" customHeight="1">
      <c r="B6" s="5"/>
      <c r="D6" s="10" t="s">
        <v>15</v>
      </c>
      <c r="L6" s="5"/>
    </row>
    <row r="7" spans="1:46" ht="16.5" customHeight="1">
      <c r="B7" s="5"/>
      <c r="E7" s="177" t="str">
        <f>'[1]Rekapitulace stavby'!K6</f>
        <v>INFRASTRUKTURA ZŠ CHOMUTOV - učebna pří.vědy -ZŠ Kadaňská 2344, Chomutov-učebna 6.2</v>
      </c>
      <c r="F7" s="178"/>
      <c r="G7" s="178"/>
      <c r="H7" s="178"/>
      <c r="L7" s="5"/>
    </row>
    <row r="8" spans="1:46" s="17" customFormat="1" ht="12" customHeight="1">
      <c r="A8" s="13"/>
      <c r="B8" s="14"/>
      <c r="C8" s="13"/>
      <c r="D8" s="10" t="s">
        <v>83</v>
      </c>
      <c r="E8" s="13"/>
      <c r="F8" s="13"/>
      <c r="G8" s="13"/>
      <c r="H8" s="13"/>
      <c r="I8" s="13"/>
      <c r="J8" s="13"/>
      <c r="K8" s="13"/>
      <c r="L8" s="7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>
      <c r="A9" s="13"/>
      <c r="B9" s="14"/>
      <c r="C9" s="13"/>
      <c r="D9" s="13"/>
      <c r="E9" s="166" t="s">
        <v>84</v>
      </c>
      <c r="F9" s="176"/>
      <c r="G9" s="176"/>
      <c r="H9" s="176"/>
      <c r="I9" s="13"/>
      <c r="J9" s="13"/>
      <c r="K9" s="13"/>
      <c r="L9" s="7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7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>
      <c r="A11" s="13"/>
      <c r="B11" s="14"/>
      <c r="C11" s="13"/>
      <c r="D11" s="10" t="s">
        <v>17</v>
      </c>
      <c r="E11" s="13"/>
      <c r="F11" s="11" t="s">
        <v>3</v>
      </c>
      <c r="G11" s="13"/>
      <c r="H11" s="13"/>
      <c r="I11" s="10" t="s">
        <v>18</v>
      </c>
      <c r="J11" s="11" t="s">
        <v>3</v>
      </c>
      <c r="K11" s="13"/>
      <c r="L11" s="7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71" t="str">
        <f>'[1]Rekapitulace stavby'!AN8</f>
        <v>2. 3. 2020</v>
      </c>
      <c r="K12" s="13"/>
      <c r="L12" s="7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95" customHeight="1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7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 t="str">
        <f>IF('[1]Rekapitulace stavby'!AN10="","",'[1]Rekapitulace stavby'!AN10)</f>
        <v>00261891</v>
      </c>
      <c r="K14" s="13"/>
      <c r="L14" s="7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>
      <c r="A15" s="13"/>
      <c r="B15" s="14"/>
      <c r="C15" s="13"/>
      <c r="D15" s="13"/>
      <c r="E15" s="11" t="str">
        <f>IF('[1]Rekapitulace stavby'!E11="","",'[1]Rekapitulace stavby'!E11)</f>
        <v>Statutární město Chomutov</v>
      </c>
      <c r="F15" s="13"/>
      <c r="G15" s="13"/>
      <c r="H15" s="13"/>
      <c r="I15" s="10" t="s">
        <v>27</v>
      </c>
      <c r="J15" s="11" t="str">
        <f>IF('[1]Rekapitulace stavby'!AN11="","",'[1]Rekapitulace stavby'!AN11)</f>
        <v/>
      </c>
      <c r="K15" s="13"/>
      <c r="L15" s="7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" customHeight="1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7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>
      <c r="A17" s="13"/>
      <c r="B17" s="14"/>
      <c r="C17" s="13"/>
      <c r="D17" s="10" t="s">
        <v>28</v>
      </c>
      <c r="E17" s="13"/>
      <c r="F17" s="13"/>
      <c r="G17" s="13"/>
      <c r="H17" s="13"/>
      <c r="I17" s="10" t="s">
        <v>24</v>
      </c>
      <c r="J17" s="11" t="str">
        <f>'[1]Rekapitulace stavby'!AN13</f>
        <v/>
      </c>
      <c r="K17" s="13"/>
      <c r="L17" s="7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>
      <c r="A18" s="13"/>
      <c r="B18" s="14"/>
      <c r="C18" s="13"/>
      <c r="D18" s="13"/>
      <c r="E18" s="170" t="str">
        <f>'[1]Rekapitulace stavby'!E14</f>
        <v xml:space="preserve"> </v>
      </c>
      <c r="F18" s="170"/>
      <c r="G18" s="170"/>
      <c r="H18" s="170"/>
      <c r="I18" s="10" t="s">
        <v>27</v>
      </c>
      <c r="J18" s="11" t="str">
        <f>'[1]Rekapitulace stavby'!AN14</f>
        <v/>
      </c>
      <c r="K18" s="13"/>
      <c r="L18" s="7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" customHeight="1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7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>
      <c r="A20" s="13"/>
      <c r="B20" s="14"/>
      <c r="C20" s="13"/>
      <c r="D20" s="10" t="s">
        <v>29</v>
      </c>
      <c r="E20" s="13"/>
      <c r="F20" s="13"/>
      <c r="G20" s="13"/>
      <c r="H20" s="13"/>
      <c r="I20" s="10" t="s">
        <v>24</v>
      </c>
      <c r="J20" s="11" t="str">
        <f>IF('[1]Rekapitulace stavby'!AN16="","",'[1]Rekapitulace stavby'!AN16)</f>
        <v/>
      </c>
      <c r="K20" s="13"/>
      <c r="L20" s="7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>
      <c r="A21" s="13"/>
      <c r="B21" s="14"/>
      <c r="C21" s="13"/>
      <c r="D21" s="13"/>
      <c r="E21" s="11" t="str">
        <f>IF('[1]Rekapitulace stavby'!E17="","",'[1]Rekapitulace stavby'!E17)</f>
        <v>KAP ATELIER s.r.o.</v>
      </c>
      <c r="F21" s="13"/>
      <c r="G21" s="13"/>
      <c r="H21" s="13"/>
      <c r="I21" s="10" t="s">
        <v>27</v>
      </c>
      <c r="J21" s="11" t="str">
        <f>IF('[1]Rekapitulace stavby'!AN17="","",'[1]Rekapitulace stavby'!AN17)</f>
        <v/>
      </c>
      <c r="K21" s="13"/>
      <c r="L21" s="7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" customHeight="1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7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>
      <c r="A23" s="13"/>
      <c r="B23" s="14"/>
      <c r="C23" s="13"/>
      <c r="D23" s="10" t="s">
        <v>32</v>
      </c>
      <c r="E23" s="13"/>
      <c r="F23" s="13"/>
      <c r="G23" s="13"/>
      <c r="H23" s="13"/>
      <c r="I23" s="10" t="s">
        <v>24</v>
      </c>
      <c r="J23" s="11" t="str">
        <f>IF('[1]Rekapitulace stavby'!AN19="","",'[1]Rekapitulace stavby'!AN19)</f>
        <v>75900513</v>
      </c>
      <c r="K23" s="13"/>
      <c r="L23" s="7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>
      <c r="A24" s="13"/>
      <c r="B24" s="14"/>
      <c r="C24" s="13"/>
      <c r="D24" s="13"/>
      <c r="E24" s="11" t="str">
        <f>IF('[1]Rekapitulace stavby'!E20="","",'[1]Rekapitulace stavby'!E20)</f>
        <v>ing. Kateřina Tumpachová</v>
      </c>
      <c r="F24" s="13"/>
      <c r="G24" s="13"/>
      <c r="H24" s="13"/>
      <c r="I24" s="10" t="s">
        <v>27</v>
      </c>
      <c r="J24" s="11" t="str">
        <f>IF('[1]Rekapitulace stavby'!AN20="","",'[1]Rekapitulace stavby'!AN20)</f>
        <v/>
      </c>
      <c r="K24" s="13"/>
      <c r="L24" s="7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" customHeight="1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7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>
      <c r="A26" s="13"/>
      <c r="B26" s="14"/>
      <c r="C26" s="13"/>
      <c r="D26" s="10" t="s">
        <v>35</v>
      </c>
      <c r="E26" s="13"/>
      <c r="F26" s="13"/>
      <c r="G26" s="13"/>
      <c r="H26" s="13"/>
      <c r="I26" s="13"/>
      <c r="J26" s="13"/>
      <c r="K26" s="13"/>
      <c r="L26" s="7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75" customFormat="1" ht="16.5" customHeight="1">
      <c r="A27" s="72"/>
      <c r="B27" s="73"/>
      <c r="C27" s="72"/>
      <c r="D27" s="72"/>
      <c r="E27" s="172" t="s">
        <v>3</v>
      </c>
      <c r="F27" s="172"/>
      <c r="G27" s="172"/>
      <c r="H27" s="172"/>
      <c r="I27" s="72"/>
      <c r="J27" s="72"/>
      <c r="K27" s="72"/>
      <c r="L27" s="74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</row>
    <row r="28" spans="1:31" s="17" customFormat="1" ht="6.9" customHeight="1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7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" customHeight="1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7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35" customHeight="1">
      <c r="A30" s="13"/>
      <c r="B30" s="14"/>
      <c r="C30" s="13"/>
      <c r="D30" s="76" t="s">
        <v>37</v>
      </c>
      <c r="E30" s="13"/>
      <c r="F30" s="13"/>
      <c r="G30" s="13"/>
      <c r="H30" s="13"/>
      <c r="I30" s="13"/>
      <c r="J30" s="77">
        <f>ROUND(J81, 2)</f>
        <v>0</v>
      </c>
      <c r="K30" s="13"/>
      <c r="L30" s="7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7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" customHeight="1">
      <c r="A32" s="13"/>
      <c r="B32" s="14"/>
      <c r="C32" s="13"/>
      <c r="D32" s="13"/>
      <c r="E32" s="13"/>
      <c r="F32" s="78" t="s">
        <v>39</v>
      </c>
      <c r="G32" s="13"/>
      <c r="H32" s="13"/>
      <c r="I32" s="78" t="s">
        <v>38</v>
      </c>
      <c r="J32" s="78" t="s">
        <v>40</v>
      </c>
      <c r="K32" s="13"/>
      <c r="L32" s="7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" customHeight="1">
      <c r="A33" s="13"/>
      <c r="B33" s="14"/>
      <c r="C33" s="13"/>
      <c r="D33" s="79" t="s">
        <v>41</v>
      </c>
      <c r="E33" s="10" t="s">
        <v>42</v>
      </c>
      <c r="F33" s="80">
        <f>ROUND((SUM(BE81:BE89)),  2)</f>
        <v>0</v>
      </c>
      <c r="G33" s="13"/>
      <c r="H33" s="13"/>
      <c r="I33" s="81">
        <v>0.21</v>
      </c>
      <c r="J33" s="80">
        <f>ROUND(((SUM(BE81:BE89))*I33),  2)</f>
        <v>0</v>
      </c>
      <c r="K33" s="13"/>
      <c r="L33" s="7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>
      <c r="A34" s="13"/>
      <c r="B34" s="14"/>
      <c r="C34" s="13"/>
      <c r="D34" s="13"/>
      <c r="E34" s="10" t="s">
        <v>43</v>
      </c>
      <c r="F34" s="80">
        <f>ROUND((SUM(BF81:BF89)),  2)</f>
        <v>0</v>
      </c>
      <c r="G34" s="13"/>
      <c r="H34" s="13"/>
      <c r="I34" s="81">
        <v>0.15</v>
      </c>
      <c r="J34" s="80">
        <f>ROUND(((SUM(BF81:BF89))*I34),  2)</f>
        <v>0</v>
      </c>
      <c r="K34" s="13"/>
      <c r="L34" s="7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hidden="1" customHeight="1">
      <c r="A35" s="13"/>
      <c r="B35" s="14"/>
      <c r="C35" s="13"/>
      <c r="D35" s="13"/>
      <c r="E35" s="10" t="s">
        <v>44</v>
      </c>
      <c r="F35" s="80">
        <f>ROUND((SUM(BG81:BG89)),  2)</f>
        <v>0</v>
      </c>
      <c r="G35" s="13"/>
      <c r="H35" s="13"/>
      <c r="I35" s="81">
        <v>0.21</v>
      </c>
      <c r="J35" s="80">
        <f>0</f>
        <v>0</v>
      </c>
      <c r="K35" s="13"/>
      <c r="L35" s="7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hidden="1" customHeight="1">
      <c r="A36" s="13"/>
      <c r="B36" s="14"/>
      <c r="C36" s="13"/>
      <c r="D36" s="13"/>
      <c r="E36" s="10" t="s">
        <v>45</v>
      </c>
      <c r="F36" s="80">
        <f>ROUND((SUM(BH81:BH89)),  2)</f>
        <v>0</v>
      </c>
      <c r="G36" s="13"/>
      <c r="H36" s="13"/>
      <c r="I36" s="81">
        <v>0.15</v>
      </c>
      <c r="J36" s="80">
        <f>0</f>
        <v>0</v>
      </c>
      <c r="K36" s="13"/>
      <c r="L36" s="7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>
      <c r="A37" s="13"/>
      <c r="B37" s="14"/>
      <c r="C37" s="13"/>
      <c r="D37" s="13"/>
      <c r="E37" s="10" t="s">
        <v>46</v>
      </c>
      <c r="F37" s="80">
        <f>ROUND((SUM(BI81:BI89)),  2)</f>
        <v>0</v>
      </c>
      <c r="G37" s="13"/>
      <c r="H37" s="13"/>
      <c r="I37" s="81">
        <v>0</v>
      </c>
      <c r="J37" s="80">
        <f>0</f>
        <v>0</v>
      </c>
      <c r="K37" s="13"/>
      <c r="L37" s="7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" customHeight="1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7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35" customHeight="1">
      <c r="A39" s="13"/>
      <c r="B39" s="14"/>
      <c r="C39" s="82"/>
      <c r="D39" s="83" t="s">
        <v>47</v>
      </c>
      <c r="E39" s="38"/>
      <c r="F39" s="38"/>
      <c r="G39" s="84" t="s">
        <v>48</v>
      </c>
      <c r="H39" s="85" t="s">
        <v>49</v>
      </c>
      <c r="I39" s="38"/>
      <c r="J39" s="86">
        <f>SUM(J30:J37)</f>
        <v>0</v>
      </c>
      <c r="K39" s="87"/>
      <c r="L39" s="7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" customHeight="1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7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" customHeight="1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7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" customHeight="1">
      <c r="A45" s="13"/>
      <c r="B45" s="14"/>
      <c r="C45" s="6" t="s">
        <v>85</v>
      </c>
      <c r="D45" s="13"/>
      <c r="E45" s="13"/>
      <c r="F45" s="13"/>
      <c r="G45" s="13"/>
      <c r="H45" s="13"/>
      <c r="I45" s="13"/>
      <c r="J45" s="13"/>
      <c r="K45" s="13"/>
      <c r="L45" s="7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" customHeight="1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7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>
      <c r="A47" s="13"/>
      <c r="B47" s="14"/>
      <c r="C47" s="10" t="s">
        <v>15</v>
      </c>
      <c r="D47" s="13"/>
      <c r="E47" s="13"/>
      <c r="F47" s="13"/>
      <c r="G47" s="13"/>
      <c r="H47" s="13"/>
      <c r="I47" s="13"/>
      <c r="J47" s="13"/>
      <c r="K47" s="13"/>
      <c r="L47" s="7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>
      <c r="A48" s="13"/>
      <c r="B48" s="14"/>
      <c r="C48" s="13"/>
      <c r="D48" s="13"/>
      <c r="E48" s="177" t="str">
        <f>E7</f>
        <v>INFRASTRUKTURA ZŠ CHOMUTOV - učebna pří.vědy -ZŠ Kadaňská 2344, Chomutov-učebna 6.2</v>
      </c>
      <c r="F48" s="178"/>
      <c r="G48" s="178"/>
      <c r="H48" s="178"/>
      <c r="I48" s="13"/>
      <c r="J48" s="13"/>
      <c r="K48" s="13"/>
      <c r="L48" s="7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>
      <c r="A49" s="13"/>
      <c r="B49" s="14"/>
      <c r="C49" s="10" t="s">
        <v>83</v>
      </c>
      <c r="D49" s="13"/>
      <c r="E49" s="13"/>
      <c r="F49" s="13"/>
      <c r="G49" s="13"/>
      <c r="H49" s="13"/>
      <c r="I49" s="13"/>
      <c r="J49" s="13"/>
      <c r="K49" s="13"/>
      <c r="L49" s="7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>
      <c r="A50" s="13"/>
      <c r="B50" s="14"/>
      <c r="C50" s="13"/>
      <c r="D50" s="13"/>
      <c r="E50" s="166" t="str">
        <f>E9</f>
        <v>SO 06.2-f - nábytek</v>
      </c>
      <c r="F50" s="176"/>
      <c r="G50" s="176"/>
      <c r="H50" s="176"/>
      <c r="I50" s="13"/>
      <c r="J50" s="13"/>
      <c r="K50" s="13"/>
      <c r="L50" s="7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" customHeight="1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7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>
      <c r="A52" s="13"/>
      <c r="B52" s="14"/>
      <c r="C52" s="10" t="s">
        <v>19</v>
      </c>
      <c r="D52" s="13"/>
      <c r="E52" s="13"/>
      <c r="F52" s="11" t="str">
        <f>F12</f>
        <v xml:space="preserve"> </v>
      </c>
      <c r="G52" s="13"/>
      <c r="H52" s="13"/>
      <c r="I52" s="10" t="s">
        <v>21</v>
      </c>
      <c r="J52" s="71" t="str">
        <f>IF(J12="","",J12)</f>
        <v>2. 3. 2020</v>
      </c>
      <c r="K52" s="13"/>
      <c r="L52" s="7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" customHeight="1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7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25.65" customHeight="1">
      <c r="A54" s="13"/>
      <c r="B54" s="14"/>
      <c r="C54" s="10" t="s">
        <v>23</v>
      </c>
      <c r="D54" s="13"/>
      <c r="E54" s="13"/>
      <c r="F54" s="11" t="str">
        <f>E15</f>
        <v>Statutární město Chomutov</v>
      </c>
      <c r="G54" s="13"/>
      <c r="H54" s="13"/>
      <c r="I54" s="10" t="s">
        <v>29</v>
      </c>
      <c r="J54" s="88" t="str">
        <f>E21</f>
        <v>KAP ATELIER s.r.o.</v>
      </c>
      <c r="K54" s="13"/>
      <c r="L54" s="7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25.65" customHeight="1">
      <c r="A55" s="13"/>
      <c r="B55" s="14"/>
      <c r="C55" s="10" t="s">
        <v>28</v>
      </c>
      <c r="D55" s="13"/>
      <c r="E55" s="13"/>
      <c r="F55" s="11" t="str">
        <f>IF(E18="","",E18)</f>
        <v xml:space="preserve"> </v>
      </c>
      <c r="G55" s="13"/>
      <c r="H55" s="13"/>
      <c r="I55" s="10" t="s">
        <v>32</v>
      </c>
      <c r="J55" s="88" t="str">
        <f>E24</f>
        <v>ing. Kateřina Tumpachová</v>
      </c>
      <c r="K55" s="13"/>
      <c r="L55" s="7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7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>
      <c r="A57" s="13"/>
      <c r="B57" s="14"/>
      <c r="C57" s="89" t="s">
        <v>86</v>
      </c>
      <c r="D57" s="82"/>
      <c r="E57" s="82"/>
      <c r="F57" s="82"/>
      <c r="G57" s="82"/>
      <c r="H57" s="82"/>
      <c r="I57" s="82"/>
      <c r="J57" s="90" t="s">
        <v>87</v>
      </c>
      <c r="K57" s="82"/>
      <c r="L57" s="7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7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95" customHeight="1">
      <c r="A59" s="13"/>
      <c r="B59" s="14"/>
      <c r="C59" s="91" t="s">
        <v>69</v>
      </c>
      <c r="D59" s="13"/>
      <c r="E59" s="13"/>
      <c r="F59" s="13"/>
      <c r="G59" s="13"/>
      <c r="H59" s="13"/>
      <c r="I59" s="13"/>
      <c r="J59" s="77">
        <f>J81</f>
        <v>0</v>
      </c>
      <c r="K59" s="13"/>
      <c r="L59" s="7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88</v>
      </c>
    </row>
    <row r="60" spans="1:47" s="92" customFormat="1" ht="24.9" customHeight="1">
      <c r="B60" s="93"/>
      <c r="D60" s="94" t="s">
        <v>89</v>
      </c>
      <c r="E60" s="95"/>
      <c r="F60" s="95"/>
      <c r="G60" s="95"/>
      <c r="H60" s="95"/>
      <c r="I60" s="95"/>
      <c r="J60" s="96">
        <f>J82</f>
        <v>0</v>
      </c>
      <c r="L60" s="93"/>
    </row>
    <row r="61" spans="1:47" s="97" customFormat="1" ht="19.95" customHeight="1">
      <c r="B61" s="98"/>
      <c r="D61" s="99" t="s">
        <v>90</v>
      </c>
      <c r="E61" s="100"/>
      <c r="F61" s="100"/>
      <c r="G61" s="100"/>
      <c r="H61" s="100"/>
      <c r="I61" s="100"/>
      <c r="J61" s="101">
        <f>J83</f>
        <v>0</v>
      </c>
      <c r="L61" s="98"/>
    </row>
    <row r="62" spans="1:47" s="17" customFormat="1" ht="21.75" customHeight="1">
      <c r="A62" s="13"/>
      <c r="B62" s="14"/>
      <c r="C62" s="13"/>
      <c r="D62" s="13"/>
      <c r="E62" s="13"/>
      <c r="F62" s="13"/>
      <c r="G62" s="13"/>
      <c r="H62" s="13"/>
      <c r="I62" s="13"/>
      <c r="J62" s="13"/>
      <c r="K62" s="13"/>
      <c r="L62" s="70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pans="1:47" s="17" customFormat="1" ht="6.9" customHeight="1">
      <c r="A63" s="13"/>
      <c r="B63" s="24"/>
      <c r="C63" s="25"/>
      <c r="D63" s="25"/>
      <c r="E63" s="25"/>
      <c r="F63" s="25"/>
      <c r="G63" s="25"/>
      <c r="H63" s="25"/>
      <c r="I63" s="25"/>
      <c r="J63" s="25"/>
      <c r="K63" s="25"/>
      <c r="L63" s="70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</row>
    <row r="67" spans="1:31" s="17" customFormat="1" ht="6.9" customHeight="1">
      <c r="A67" s="13"/>
      <c r="B67" s="26"/>
      <c r="C67" s="27"/>
      <c r="D67" s="27"/>
      <c r="E67" s="27"/>
      <c r="F67" s="27"/>
      <c r="G67" s="27"/>
      <c r="H67" s="27"/>
      <c r="I67" s="27"/>
      <c r="J67" s="27"/>
      <c r="K67" s="27"/>
      <c r="L67" s="70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pans="1:31" s="17" customFormat="1" ht="24.9" customHeight="1">
      <c r="A68" s="13"/>
      <c r="B68" s="14"/>
      <c r="C68" s="6" t="s">
        <v>91</v>
      </c>
      <c r="D68" s="13"/>
      <c r="E68" s="13"/>
      <c r="F68" s="13"/>
      <c r="G68" s="13"/>
      <c r="H68" s="13"/>
      <c r="I68" s="13"/>
      <c r="J68" s="13"/>
      <c r="K68" s="13"/>
      <c r="L68" s="70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</row>
    <row r="69" spans="1:31" s="17" customFormat="1" ht="6.9" customHeight="1">
      <c r="A69" s="13"/>
      <c r="B69" s="14"/>
      <c r="C69" s="13"/>
      <c r="D69" s="13"/>
      <c r="E69" s="13"/>
      <c r="F69" s="13"/>
      <c r="G69" s="13"/>
      <c r="H69" s="13"/>
      <c r="I69" s="13"/>
      <c r="J69" s="13"/>
      <c r="K69" s="13"/>
      <c r="L69" s="70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</row>
    <row r="70" spans="1:31" s="17" customFormat="1" ht="12" customHeight="1">
      <c r="A70" s="13"/>
      <c r="B70" s="14"/>
      <c r="C70" s="10" t="s">
        <v>15</v>
      </c>
      <c r="D70" s="13"/>
      <c r="E70" s="13"/>
      <c r="F70" s="13"/>
      <c r="G70" s="13"/>
      <c r="H70" s="13"/>
      <c r="I70" s="13"/>
      <c r="J70" s="13"/>
      <c r="K70" s="13"/>
      <c r="L70" s="70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</row>
    <row r="71" spans="1:31" s="17" customFormat="1" ht="16.5" customHeight="1">
      <c r="A71" s="13"/>
      <c r="B71" s="14"/>
      <c r="C71" s="13"/>
      <c r="D71" s="13"/>
      <c r="E71" s="177" t="str">
        <f>E7</f>
        <v>INFRASTRUKTURA ZŠ CHOMUTOV - učebna pří.vědy -ZŠ Kadaňská 2344, Chomutov-učebna 6.2</v>
      </c>
      <c r="F71" s="178"/>
      <c r="G71" s="178"/>
      <c r="H71" s="178"/>
      <c r="I71" s="13"/>
      <c r="J71" s="13"/>
      <c r="K71" s="13"/>
      <c r="L71" s="70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</row>
    <row r="72" spans="1:31" s="17" customFormat="1" ht="12" customHeight="1">
      <c r="A72" s="13"/>
      <c r="B72" s="14"/>
      <c r="C72" s="10" t="s">
        <v>83</v>
      </c>
      <c r="D72" s="13"/>
      <c r="E72" s="13"/>
      <c r="F72" s="13"/>
      <c r="G72" s="13"/>
      <c r="H72" s="13"/>
      <c r="I72" s="13"/>
      <c r="J72" s="13"/>
      <c r="K72" s="13"/>
      <c r="L72" s="70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3" spans="1:31" s="17" customFormat="1" ht="16.5" customHeight="1">
      <c r="A73" s="13"/>
      <c r="B73" s="14"/>
      <c r="C73" s="13"/>
      <c r="D73" s="13"/>
      <c r="E73" s="166" t="str">
        <f>E9</f>
        <v>SO 06.2-f - nábytek</v>
      </c>
      <c r="F73" s="176"/>
      <c r="G73" s="176"/>
      <c r="H73" s="176"/>
      <c r="I73" s="13"/>
      <c r="J73" s="13"/>
      <c r="K73" s="13"/>
      <c r="L73" s="70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pans="1:31" s="17" customFormat="1" ht="6.9" customHeight="1">
      <c r="A74" s="13"/>
      <c r="B74" s="14"/>
      <c r="C74" s="13"/>
      <c r="D74" s="13"/>
      <c r="E74" s="13"/>
      <c r="F74" s="13"/>
      <c r="G74" s="13"/>
      <c r="H74" s="13"/>
      <c r="I74" s="13"/>
      <c r="J74" s="13"/>
      <c r="K74" s="13"/>
      <c r="L74" s="7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12" customHeight="1">
      <c r="A75" s="13"/>
      <c r="B75" s="14"/>
      <c r="C75" s="10" t="s">
        <v>19</v>
      </c>
      <c r="D75" s="13"/>
      <c r="E75" s="13"/>
      <c r="F75" s="11" t="str">
        <f>F12</f>
        <v xml:space="preserve"> </v>
      </c>
      <c r="G75" s="13"/>
      <c r="H75" s="13"/>
      <c r="I75" s="10" t="s">
        <v>21</v>
      </c>
      <c r="J75" s="71" t="str">
        <f>IF(J12="","",J12)</f>
        <v>2. 3. 2020</v>
      </c>
      <c r="K75" s="13"/>
      <c r="L75" s="7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6.9" customHeight="1">
      <c r="A76" s="13"/>
      <c r="B76" s="14"/>
      <c r="C76" s="13"/>
      <c r="D76" s="13"/>
      <c r="E76" s="13"/>
      <c r="F76" s="13"/>
      <c r="G76" s="13"/>
      <c r="H76" s="13"/>
      <c r="I76" s="13"/>
      <c r="J76" s="13"/>
      <c r="K76" s="13"/>
      <c r="L76" s="7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25.65" customHeight="1">
      <c r="A77" s="13"/>
      <c r="B77" s="14"/>
      <c r="C77" s="10" t="s">
        <v>23</v>
      </c>
      <c r="D77" s="13"/>
      <c r="E77" s="13"/>
      <c r="F77" s="11" t="str">
        <f>E15</f>
        <v>Statutární město Chomutov</v>
      </c>
      <c r="G77" s="13"/>
      <c r="H77" s="13"/>
      <c r="I77" s="10" t="s">
        <v>29</v>
      </c>
      <c r="J77" s="88" t="str">
        <f>E21</f>
        <v>KAP ATELIER s.r.o.</v>
      </c>
      <c r="K77" s="13"/>
      <c r="L77" s="70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78" spans="1:31" s="17" customFormat="1" ht="25.65" customHeight="1">
      <c r="A78" s="13"/>
      <c r="B78" s="14"/>
      <c r="C78" s="10" t="s">
        <v>28</v>
      </c>
      <c r="D78" s="13"/>
      <c r="E78" s="13"/>
      <c r="F78" s="11" t="str">
        <f>IF(E18="","",E18)</f>
        <v xml:space="preserve"> </v>
      </c>
      <c r="G78" s="13"/>
      <c r="H78" s="13"/>
      <c r="I78" s="10" t="s">
        <v>32</v>
      </c>
      <c r="J78" s="88" t="str">
        <f>E24</f>
        <v>ing. Kateřina Tumpachová</v>
      </c>
      <c r="K78" s="13"/>
      <c r="L78" s="7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0.35" customHeight="1">
      <c r="A79" s="13"/>
      <c r="B79" s="14"/>
      <c r="C79" s="13"/>
      <c r="D79" s="13"/>
      <c r="E79" s="13"/>
      <c r="F79" s="13"/>
      <c r="G79" s="13"/>
      <c r="H79" s="13"/>
      <c r="I79" s="13"/>
      <c r="J79" s="13"/>
      <c r="K79" s="13"/>
      <c r="L79" s="7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08" customFormat="1" ht="29.25" customHeight="1">
      <c r="A80" s="102"/>
      <c r="B80" s="103"/>
      <c r="C80" s="104" t="s">
        <v>92</v>
      </c>
      <c r="D80" s="105" t="s">
        <v>56</v>
      </c>
      <c r="E80" s="105" t="s">
        <v>52</v>
      </c>
      <c r="F80" s="105" t="s">
        <v>53</v>
      </c>
      <c r="G80" s="105" t="s">
        <v>93</v>
      </c>
      <c r="H80" s="105" t="s">
        <v>94</v>
      </c>
      <c r="I80" s="105" t="s">
        <v>95</v>
      </c>
      <c r="J80" s="105" t="s">
        <v>87</v>
      </c>
      <c r="K80" s="106" t="s">
        <v>96</v>
      </c>
      <c r="L80" s="107"/>
      <c r="M80" s="40" t="s">
        <v>3</v>
      </c>
      <c r="N80" s="41" t="s">
        <v>41</v>
      </c>
      <c r="O80" s="41" t="s">
        <v>97</v>
      </c>
      <c r="P80" s="41" t="s">
        <v>98</v>
      </c>
      <c r="Q80" s="41" t="s">
        <v>99</v>
      </c>
      <c r="R80" s="41" t="s">
        <v>100</v>
      </c>
      <c r="S80" s="41" t="s">
        <v>101</v>
      </c>
      <c r="T80" s="42" t="s">
        <v>102</v>
      </c>
      <c r="U80" s="102"/>
      <c r="V80" s="102"/>
      <c r="W80" s="102"/>
      <c r="X80" s="102"/>
      <c r="Y80" s="102"/>
      <c r="Z80" s="102"/>
      <c r="AA80" s="102"/>
      <c r="AB80" s="102"/>
      <c r="AC80" s="102"/>
      <c r="AD80" s="102"/>
      <c r="AE80" s="102"/>
    </row>
    <row r="81" spans="1:65" s="17" customFormat="1" ht="22.95" customHeight="1">
      <c r="A81" s="13"/>
      <c r="B81" s="14"/>
      <c r="C81" s="48" t="s">
        <v>103</v>
      </c>
      <c r="D81" s="13"/>
      <c r="E81" s="13"/>
      <c r="F81" s="13"/>
      <c r="G81" s="13"/>
      <c r="H81" s="13"/>
      <c r="I81" s="13"/>
      <c r="J81" s="109">
        <f>BK81</f>
        <v>0</v>
      </c>
      <c r="K81" s="13"/>
      <c r="L81" s="14"/>
      <c r="M81" s="43"/>
      <c r="N81" s="34"/>
      <c r="O81" s="44"/>
      <c r="P81" s="110">
        <f>P82</f>
        <v>0</v>
      </c>
      <c r="Q81" s="44"/>
      <c r="R81" s="110">
        <f>R82</f>
        <v>0</v>
      </c>
      <c r="S81" s="44"/>
      <c r="T81" s="111">
        <f>T82</f>
        <v>0</v>
      </c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T81" s="2" t="s">
        <v>70</v>
      </c>
      <c r="AU81" s="2" t="s">
        <v>88</v>
      </c>
      <c r="BK81" s="112">
        <f>BK82</f>
        <v>0</v>
      </c>
    </row>
    <row r="82" spans="1:65" s="113" customFormat="1" ht="25.95" customHeight="1">
      <c r="B82" s="114"/>
      <c r="D82" s="115" t="s">
        <v>70</v>
      </c>
      <c r="E82" s="116" t="s">
        <v>104</v>
      </c>
      <c r="F82" s="116" t="s">
        <v>105</v>
      </c>
      <c r="J82" s="117">
        <f>BK82</f>
        <v>0</v>
      </c>
      <c r="L82" s="114"/>
      <c r="M82" s="118"/>
      <c r="N82" s="119"/>
      <c r="O82" s="119"/>
      <c r="P82" s="120">
        <f>P83</f>
        <v>0</v>
      </c>
      <c r="Q82" s="119"/>
      <c r="R82" s="120">
        <f>R83</f>
        <v>0</v>
      </c>
      <c r="S82" s="119"/>
      <c r="T82" s="121">
        <f>T83</f>
        <v>0</v>
      </c>
      <c r="AR82" s="115" t="s">
        <v>77</v>
      </c>
      <c r="AT82" s="122" t="s">
        <v>70</v>
      </c>
      <c r="AU82" s="122" t="s">
        <v>71</v>
      </c>
      <c r="AY82" s="115" t="s">
        <v>106</v>
      </c>
      <c r="BK82" s="123">
        <f>BK83</f>
        <v>0</v>
      </c>
    </row>
    <row r="83" spans="1:65" s="113" customFormat="1" ht="22.95" customHeight="1">
      <c r="B83" s="114"/>
      <c r="D83" s="115" t="s">
        <v>70</v>
      </c>
      <c r="E83" s="124" t="s">
        <v>107</v>
      </c>
      <c r="F83" s="124" t="s">
        <v>108</v>
      </c>
      <c r="J83" s="125">
        <f>BK83</f>
        <v>0</v>
      </c>
      <c r="L83" s="114"/>
      <c r="M83" s="118"/>
      <c r="N83" s="119"/>
      <c r="O83" s="119"/>
      <c r="P83" s="120">
        <f>SUM(P84:P89)</f>
        <v>0</v>
      </c>
      <c r="Q83" s="119"/>
      <c r="R83" s="120">
        <f>SUM(R84:R89)</f>
        <v>0</v>
      </c>
      <c r="S83" s="119"/>
      <c r="T83" s="121">
        <f>SUM(T84:T89)</f>
        <v>0</v>
      </c>
      <c r="AR83" s="115" t="s">
        <v>77</v>
      </c>
      <c r="AT83" s="122" t="s">
        <v>70</v>
      </c>
      <c r="AU83" s="122" t="s">
        <v>77</v>
      </c>
      <c r="AY83" s="115" t="s">
        <v>106</v>
      </c>
      <c r="BK83" s="123">
        <f>SUM(BK84:BK89)</f>
        <v>0</v>
      </c>
    </row>
    <row r="84" spans="1:65" s="17" customFormat="1" ht="44.25" customHeight="1">
      <c r="A84" s="13"/>
      <c r="B84" s="126"/>
      <c r="C84" s="127" t="s">
        <v>77</v>
      </c>
      <c r="D84" s="127" t="s">
        <v>109</v>
      </c>
      <c r="E84" s="128" t="s">
        <v>110</v>
      </c>
      <c r="F84" s="129" t="s">
        <v>111</v>
      </c>
      <c r="G84" s="130" t="s">
        <v>112</v>
      </c>
      <c r="H84" s="131">
        <v>1</v>
      </c>
      <c r="I84" s="132">
        <v>0</v>
      </c>
      <c r="J84" s="132">
        <f t="shared" ref="J84:J89" si="0">ROUND(I84*H84,2)</f>
        <v>0</v>
      </c>
      <c r="K84" s="129" t="s">
        <v>113</v>
      </c>
      <c r="L84" s="14"/>
      <c r="M84" s="133" t="s">
        <v>3</v>
      </c>
      <c r="N84" s="134" t="s">
        <v>42</v>
      </c>
      <c r="O84" s="135">
        <v>0</v>
      </c>
      <c r="P84" s="135">
        <f t="shared" ref="P84:P89" si="1">O84*H84</f>
        <v>0</v>
      </c>
      <c r="Q84" s="135">
        <v>0</v>
      </c>
      <c r="R84" s="135">
        <f t="shared" ref="R84:R89" si="2">Q84*H84</f>
        <v>0</v>
      </c>
      <c r="S84" s="135">
        <v>0</v>
      </c>
      <c r="T84" s="136">
        <f t="shared" ref="T84:T89" si="3">S84*H84</f>
        <v>0</v>
      </c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R84" s="137" t="s">
        <v>114</v>
      </c>
      <c r="AT84" s="137" t="s">
        <v>109</v>
      </c>
      <c r="AU84" s="137" t="s">
        <v>78</v>
      </c>
      <c r="AY84" s="2" t="s">
        <v>106</v>
      </c>
      <c r="BE84" s="138">
        <f t="shared" ref="BE84:BE89" si="4">IF(N84="základní",J84,0)</f>
        <v>0</v>
      </c>
      <c r="BF84" s="138">
        <f t="shared" ref="BF84:BF89" si="5">IF(N84="snížená",J84,0)</f>
        <v>0</v>
      </c>
      <c r="BG84" s="138">
        <f t="shared" ref="BG84:BG89" si="6">IF(N84="zákl. přenesená",J84,0)</f>
        <v>0</v>
      </c>
      <c r="BH84" s="138">
        <f t="shared" ref="BH84:BH89" si="7">IF(N84="sníž. přenesená",J84,0)</f>
        <v>0</v>
      </c>
      <c r="BI84" s="138">
        <f t="shared" ref="BI84:BI89" si="8">IF(N84="nulová",J84,0)</f>
        <v>0</v>
      </c>
      <c r="BJ84" s="2" t="s">
        <v>77</v>
      </c>
      <c r="BK84" s="138">
        <f t="shared" ref="BK84:BK89" si="9">ROUND(I84*H84,2)</f>
        <v>0</v>
      </c>
      <c r="BL84" s="2" t="s">
        <v>114</v>
      </c>
      <c r="BM84" s="137" t="s">
        <v>115</v>
      </c>
    </row>
    <row r="85" spans="1:65" s="17" customFormat="1" ht="21.75" customHeight="1">
      <c r="A85" s="13"/>
      <c r="B85" s="126"/>
      <c r="C85" s="127" t="s">
        <v>78</v>
      </c>
      <c r="D85" s="127" t="s">
        <v>109</v>
      </c>
      <c r="E85" s="128" t="s">
        <v>116</v>
      </c>
      <c r="F85" s="129" t="s">
        <v>117</v>
      </c>
      <c r="G85" s="130" t="s">
        <v>112</v>
      </c>
      <c r="H85" s="131">
        <v>4</v>
      </c>
      <c r="I85" s="132">
        <v>0</v>
      </c>
      <c r="J85" s="132">
        <f t="shared" si="0"/>
        <v>0</v>
      </c>
      <c r="K85" s="129" t="s">
        <v>113</v>
      </c>
      <c r="L85" s="14"/>
      <c r="M85" s="133" t="s">
        <v>3</v>
      </c>
      <c r="N85" s="134" t="s">
        <v>42</v>
      </c>
      <c r="O85" s="135">
        <v>0</v>
      </c>
      <c r="P85" s="135">
        <f t="shared" si="1"/>
        <v>0</v>
      </c>
      <c r="Q85" s="135">
        <v>0</v>
      </c>
      <c r="R85" s="135">
        <f t="shared" si="2"/>
        <v>0</v>
      </c>
      <c r="S85" s="135">
        <v>0</v>
      </c>
      <c r="T85" s="136">
        <f t="shared" si="3"/>
        <v>0</v>
      </c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R85" s="137" t="s">
        <v>114</v>
      </c>
      <c r="AT85" s="137" t="s">
        <v>109</v>
      </c>
      <c r="AU85" s="137" t="s">
        <v>78</v>
      </c>
      <c r="AY85" s="2" t="s">
        <v>106</v>
      </c>
      <c r="BE85" s="138">
        <f t="shared" si="4"/>
        <v>0</v>
      </c>
      <c r="BF85" s="138">
        <f t="shared" si="5"/>
        <v>0</v>
      </c>
      <c r="BG85" s="138">
        <f t="shared" si="6"/>
        <v>0</v>
      </c>
      <c r="BH85" s="138">
        <f t="shared" si="7"/>
        <v>0</v>
      </c>
      <c r="BI85" s="138">
        <f t="shared" si="8"/>
        <v>0</v>
      </c>
      <c r="BJ85" s="2" t="s">
        <v>77</v>
      </c>
      <c r="BK85" s="138">
        <f t="shared" si="9"/>
        <v>0</v>
      </c>
      <c r="BL85" s="2" t="s">
        <v>114</v>
      </c>
      <c r="BM85" s="137" t="s">
        <v>118</v>
      </c>
    </row>
    <row r="86" spans="1:65" s="17" customFormat="1" ht="21.75" customHeight="1">
      <c r="A86" s="13"/>
      <c r="B86" s="126"/>
      <c r="C86" s="127" t="s">
        <v>119</v>
      </c>
      <c r="D86" s="127" t="s">
        <v>109</v>
      </c>
      <c r="E86" s="128" t="s">
        <v>120</v>
      </c>
      <c r="F86" s="129" t="s">
        <v>121</v>
      </c>
      <c r="G86" s="130" t="s">
        <v>112</v>
      </c>
      <c r="H86" s="131">
        <v>1</v>
      </c>
      <c r="I86" s="132">
        <v>0</v>
      </c>
      <c r="J86" s="132">
        <f t="shared" si="0"/>
        <v>0</v>
      </c>
      <c r="K86" s="129" t="s">
        <v>113</v>
      </c>
      <c r="L86" s="14"/>
      <c r="M86" s="133" t="s">
        <v>3</v>
      </c>
      <c r="N86" s="134" t="s">
        <v>42</v>
      </c>
      <c r="O86" s="135">
        <v>0</v>
      </c>
      <c r="P86" s="135">
        <f t="shared" si="1"/>
        <v>0</v>
      </c>
      <c r="Q86" s="135">
        <v>0</v>
      </c>
      <c r="R86" s="135">
        <f t="shared" si="2"/>
        <v>0</v>
      </c>
      <c r="S86" s="135">
        <v>0</v>
      </c>
      <c r="T86" s="136">
        <f t="shared" si="3"/>
        <v>0</v>
      </c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R86" s="137" t="s">
        <v>114</v>
      </c>
      <c r="AT86" s="137" t="s">
        <v>109</v>
      </c>
      <c r="AU86" s="137" t="s">
        <v>78</v>
      </c>
      <c r="AY86" s="2" t="s">
        <v>106</v>
      </c>
      <c r="BE86" s="138">
        <f t="shared" si="4"/>
        <v>0</v>
      </c>
      <c r="BF86" s="138">
        <f t="shared" si="5"/>
        <v>0</v>
      </c>
      <c r="BG86" s="138">
        <f t="shared" si="6"/>
        <v>0</v>
      </c>
      <c r="BH86" s="138">
        <f t="shared" si="7"/>
        <v>0</v>
      </c>
      <c r="BI86" s="138">
        <f t="shared" si="8"/>
        <v>0</v>
      </c>
      <c r="BJ86" s="2" t="s">
        <v>77</v>
      </c>
      <c r="BK86" s="138">
        <f t="shared" si="9"/>
        <v>0</v>
      </c>
      <c r="BL86" s="2" t="s">
        <v>114</v>
      </c>
      <c r="BM86" s="137" t="s">
        <v>122</v>
      </c>
    </row>
    <row r="87" spans="1:65" s="17" customFormat="1" ht="33" customHeight="1">
      <c r="A87" s="13"/>
      <c r="B87" s="126"/>
      <c r="C87" s="127" t="s">
        <v>114</v>
      </c>
      <c r="D87" s="127" t="s">
        <v>109</v>
      </c>
      <c r="E87" s="128" t="s">
        <v>123</v>
      </c>
      <c r="F87" s="129" t="s">
        <v>124</v>
      </c>
      <c r="G87" s="130" t="s">
        <v>112</v>
      </c>
      <c r="H87" s="131">
        <v>5</v>
      </c>
      <c r="I87" s="132">
        <v>0</v>
      </c>
      <c r="J87" s="132">
        <f t="shared" si="0"/>
        <v>0</v>
      </c>
      <c r="K87" s="129" t="s">
        <v>113</v>
      </c>
      <c r="L87" s="14"/>
      <c r="M87" s="133" t="s">
        <v>3</v>
      </c>
      <c r="N87" s="134" t="s">
        <v>42</v>
      </c>
      <c r="O87" s="135">
        <v>0</v>
      </c>
      <c r="P87" s="135">
        <f t="shared" si="1"/>
        <v>0</v>
      </c>
      <c r="Q87" s="135">
        <v>0</v>
      </c>
      <c r="R87" s="135">
        <f t="shared" si="2"/>
        <v>0</v>
      </c>
      <c r="S87" s="135">
        <v>0</v>
      </c>
      <c r="T87" s="136">
        <f t="shared" si="3"/>
        <v>0</v>
      </c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R87" s="137" t="s">
        <v>114</v>
      </c>
      <c r="AT87" s="137" t="s">
        <v>109</v>
      </c>
      <c r="AU87" s="137" t="s">
        <v>78</v>
      </c>
      <c r="AY87" s="2" t="s">
        <v>106</v>
      </c>
      <c r="BE87" s="138">
        <f t="shared" si="4"/>
        <v>0</v>
      </c>
      <c r="BF87" s="138">
        <f t="shared" si="5"/>
        <v>0</v>
      </c>
      <c r="BG87" s="138">
        <f t="shared" si="6"/>
        <v>0</v>
      </c>
      <c r="BH87" s="138">
        <f t="shared" si="7"/>
        <v>0</v>
      </c>
      <c r="BI87" s="138">
        <f t="shared" si="8"/>
        <v>0</v>
      </c>
      <c r="BJ87" s="2" t="s">
        <v>77</v>
      </c>
      <c r="BK87" s="138">
        <f t="shared" si="9"/>
        <v>0</v>
      </c>
      <c r="BL87" s="2" t="s">
        <v>114</v>
      </c>
      <c r="BM87" s="137" t="s">
        <v>125</v>
      </c>
    </row>
    <row r="88" spans="1:65" s="17" customFormat="1" ht="21.75" customHeight="1">
      <c r="A88" s="13"/>
      <c r="B88" s="126"/>
      <c r="C88" s="127" t="s">
        <v>126</v>
      </c>
      <c r="D88" s="127" t="s">
        <v>109</v>
      </c>
      <c r="E88" s="128" t="s">
        <v>127</v>
      </c>
      <c r="F88" s="129" t="s">
        <v>128</v>
      </c>
      <c r="G88" s="130" t="s">
        <v>112</v>
      </c>
      <c r="H88" s="131">
        <v>8</v>
      </c>
      <c r="I88" s="132">
        <v>0</v>
      </c>
      <c r="J88" s="132">
        <f t="shared" si="0"/>
        <v>0</v>
      </c>
      <c r="K88" s="129" t="s">
        <v>113</v>
      </c>
      <c r="L88" s="14"/>
      <c r="M88" s="133" t="s">
        <v>3</v>
      </c>
      <c r="N88" s="134" t="s">
        <v>42</v>
      </c>
      <c r="O88" s="135">
        <v>0</v>
      </c>
      <c r="P88" s="135">
        <f t="shared" si="1"/>
        <v>0</v>
      </c>
      <c r="Q88" s="135">
        <v>0</v>
      </c>
      <c r="R88" s="135">
        <f t="shared" si="2"/>
        <v>0</v>
      </c>
      <c r="S88" s="135">
        <v>0</v>
      </c>
      <c r="T88" s="136">
        <f t="shared" si="3"/>
        <v>0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R88" s="137" t="s">
        <v>114</v>
      </c>
      <c r="AT88" s="137" t="s">
        <v>109</v>
      </c>
      <c r="AU88" s="137" t="s">
        <v>78</v>
      </c>
      <c r="AY88" s="2" t="s">
        <v>106</v>
      </c>
      <c r="BE88" s="138">
        <f t="shared" si="4"/>
        <v>0</v>
      </c>
      <c r="BF88" s="138">
        <f t="shared" si="5"/>
        <v>0</v>
      </c>
      <c r="BG88" s="138">
        <f t="shared" si="6"/>
        <v>0</v>
      </c>
      <c r="BH88" s="138">
        <f t="shared" si="7"/>
        <v>0</v>
      </c>
      <c r="BI88" s="138">
        <f t="shared" si="8"/>
        <v>0</v>
      </c>
      <c r="BJ88" s="2" t="s">
        <v>77</v>
      </c>
      <c r="BK88" s="138">
        <f t="shared" si="9"/>
        <v>0</v>
      </c>
      <c r="BL88" s="2" t="s">
        <v>114</v>
      </c>
      <c r="BM88" s="137" t="s">
        <v>129</v>
      </c>
    </row>
    <row r="89" spans="1:65" s="17" customFormat="1" ht="21.75" customHeight="1">
      <c r="A89" s="13"/>
      <c r="B89" s="126"/>
      <c r="C89" s="127" t="s">
        <v>130</v>
      </c>
      <c r="D89" s="127" t="s">
        <v>109</v>
      </c>
      <c r="E89" s="128" t="s">
        <v>131</v>
      </c>
      <c r="F89" s="129" t="s">
        <v>132</v>
      </c>
      <c r="G89" s="130" t="s">
        <v>112</v>
      </c>
      <c r="H89" s="131">
        <v>1</v>
      </c>
      <c r="I89" s="132">
        <v>0</v>
      </c>
      <c r="J89" s="132">
        <f t="shared" si="0"/>
        <v>0</v>
      </c>
      <c r="K89" s="129" t="s">
        <v>113</v>
      </c>
      <c r="L89" s="14"/>
      <c r="M89" s="139" t="s">
        <v>3</v>
      </c>
      <c r="N89" s="140" t="s">
        <v>42</v>
      </c>
      <c r="O89" s="141">
        <v>0</v>
      </c>
      <c r="P89" s="141">
        <f t="shared" si="1"/>
        <v>0</v>
      </c>
      <c r="Q89" s="141">
        <v>0</v>
      </c>
      <c r="R89" s="141">
        <f t="shared" si="2"/>
        <v>0</v>
      </c>
      <c r="S89" s="141">
        <v>0</v>
      </c>
      <c r="T89" s="142">
        <f t="shared" si="3"/>
        <v>0</v>
      </c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R89" s="137" t="s">
        <v>114</v>
      </c>
      <c r="AT89" s="137" t="s">
        <v>109</v>
      </c>
      <c r="AU89" s="137" t="s">
        <v>78</v>
      </c>
      <c r="AY89" s="2" t="s">
        <v>106</v>
      </c>
      <c r="BE89" s="138">
        <f t="shared" si="4"/>
        <v>0</v>
      </c>
      <c r="BF89" s="138">
        <f t="shared" si="5"/>
        <v>0</v>
      </c>
      <c r="BG89" s="138">
        <f t="shared" si="6"/>
        <v>0</v>
      </c>
      <c r="BH89" s="138">
        <f t="shared" si="7"/>
        <v>0</v>
      </c>
      <c r="BI89" s="138">
        <f t="shared" si="8"/>
        <v>0</v>
      </c>
      <c r="BJ89" s="2" t="s">
        <v>77</v>
      </c>
      <c r="BK89" s="138">
        <f t="shared" si="9"/>
        <v>0</v>
      </c>
      <c r="BL89" s="2" t="s">
        <v>114</v>
      </c>
      <c r="BM89" s="137" t="s">
        <v>133</v>
      </c>
    </row>
    <row r="90" spans="1:65" s="17" customFormat="1" ht="6.9" customHeight="1">
      <c r="A90" s="13"/>
      <c r="B90" s="24"/>
      <c r="C90" s="25"/>
      <c r="D90" s="25"/>
      <c r="E90" s="25"/>
      <c r="F90" s="25"/>
      <c r="G90" s="25"/>
      <c r="H90" s="25"/>
      <c r="I90" s="25"/>
      <c r="J90" s="25"/>
      <c r="K90" s="25"/>
      <c r="L90" s="14"/>
      <c r="M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</sheetData>
  <autoFilter ref="C80:K89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06.2-f - nábytek</vt:lpstr>
      <vt:lpstr>'Rekapitulace stavby'!Názvy_tisku</vt:lpstr>
      <vt:lpstr>'SO 06.2-f - nábytek'!Názvy_tisku</vt:lpstr>
      <vt:lpstr>'Rekapitulace stavby'!Oblast_tisku</vt:lpstr>
      <vt:lpstr>'SO 06.2-f - nábytek'!Oblast_tisku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2021-09-14T13:02:23Z</dcterms:created>
  <dcterms:modified xsi:type="dcterms:W3CDTF">2022-03-08T16:44:50Z</dcterms:modified>
</cp:coreProperties>
</file>